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bookViews>
    <workbookView xWindow="14400" yWindow="-15" windowWidth="14445" windowHeight="12795"/>
  </bookViews>
  <sheets>
    <sheet name="Индексы по расценкам" sheetId="2" r:id="rId1"/>
    <sheet name="Индексы по разделам и смете" sheetId="3" r:id="rId2"/>
  </sheets>
  <definedNames>
    <definedName name="_xlnm._FilterDatabase" localSheetId="1" hidden="1">'Индексы по разделам и смете'!$A$12:$N$18</definedName>
    <definedName name="_xlnm._FilterDatabase" localSheetId="0" hidden="1">'Индексы по расценкам'!$M$1:$M$3054</definedName>
    <definedName name="Дата_изменения_группы_строек">#REF!</definedName>
    <definedName name="Дата_изменения_локальной_сметы">#REF!</definedName>
    <definedName name="Дата_изменения_объекта">#REF!</definedName>
    <definedName name="Дата_изменения_объектной_сметы">#REF!</definedName>
    <definedName name="Дата_изменения_очереди">#REF!</definedName>
    <definedName name="Дата_изменения_пускового_комплекса">#REF!</definedName>
    <definedName name="Дата_изменения_сводного_сметного_расчета">#REF!</definedName>
    <definedName name="Дата_изменения_стройки">#REF!</definedName>
    <definedName name="Дата_создания_группы_строек">#REF!</definedName>
    <definedName name="Дата_создания_локальной_сметы">#REF!</definedName>
    <definedName name="Дата_создания_объекта">#REF!</definedName>
    <definedName name="Дата_создания_объектной_сметы">#REF!</definedName>
    <definedName name="Дата_создания_очереди">#REF!</definedName>
    <definedName name="Дата_создания_пускового_комплекса">#REF!</definedName>
    <definedName name="Дата_создания_сводного_сметного_расчета">#REF!</definedName>
    <definedName name="Дата_создания_стройки">#REF!</definedName>
    <definedName name="Заказчик">#REF!</definedName>
    <definedName name="Инвестор">#REF!</definedName>
    <definedName name="Индекс_ЛН_группы_строек">#REF!</definedName>
    <definedName name="Индекс_ЛН_локальной_сметы">#REF!</definedName>
    <definedName name="Индекс_ЛН_объекта">#REF!</definedName>
    <definedName name="Индекс_ЛН_объектной_сметы">#REF!</definedName>
    <definedName name="Индекс_ЛН_очереди">#REF!</definedName>
    <definedName name="Индекс_ЛН_пускового_комплекса">#REF!</definedName>
    <definedName name="Индекс_ЛН_сводного_сметного_расчета">#REF!</definedName>
    <definedName name="Индекс_ЛН_стройки">#REF!</definedName>
    <definedName name="Итого_ЗПМ__по_рес_расчету_с_учетом_к_тов">#REF!</definedName>
    <definedName name="Итого_ЗПМ_в_базисных_ценах">#REF!</definedName>
    <definedName name="Итого_ЗПМ_в_базисных_ценах_с_учетом_к_тов">#REF!</definedName>
    <definedName name="Итого_ЗПМ_по_акту_вып_работ_в_базисных_ценах_с_учетом_к_тов">#REF!</definedName>
    <definedName name="Итого_ЗПМ_по_акту_вып_работ_при_ресурсном_расчете_с_учетом_к_тов">#REF!</definedName>
    <definedName name="Итого_ЗПМ_по_акту_выполненных_работ_в_базисных_ценах">#REF!</definedName>
    <definedName name="Итого_ЗПМ_по_акту_выполненных_работ_при_ресурсном_расчете">#REF!</definedName>
    <definedName name="Итого_ЗПМ_при_расчете_по_стоимости_ч_часа_работы_механизаторов">#REF!</definedName>
    <definedName name="Итого_МАТ_по_акту_вып_работ_в_базисных_ценах_с_учетом_к_тов">#REF!</definedName>
    <definedName name="Итого_МАТ_по_акту_вып_работ_при_ресурсном_расчете_с_учетом_к_тов">#REF!</definedName>
    <definedName name="Итого_материалы">#REF!</definedName>
    <definedName name="Итого_материалы__по_рес_расчету_с_учетом_к_тов">#REF!</definedName>
    <definedName name="Итого_материалы_в_базисных_ценах">#REF!</definedName>
    <definedName name="Итого_материалы_в_базисных_ценах_с_учетом_к_тов">#REF!</definedName>
    <definedName name="Итого_материалы_по_акту_выполненных_работ_в_базисных_ценах">#REF!</definedName>
    <definedName name="Итого_материалы_по_акту_выполненных_работ_при_ресурсном_расчете">#REF!</definedName>
    <definedName name="Итого_машины_и_механизмы">#REF!</definedName>
    <definedName name="Итого_машины_и_механизмы_в_базисных_ценах">#REF!</definedName>
    <definedName name="Итого_машины_и_механизмы_по_акту_выполненных_работ_в_базисных_ценах">#REF!</definedName>
    <definedName name="Итого_машины_и_механизмы_по_акту_выполненных_работ_при_ресурсном_расчете">#REF!</definedName>
    <definedName name="Итого_НР_в_базисных_ценах">#REF!</definedName>
    <definedName name="Итого_НР_по_акту_в_базисных_ценах">#REF!</definedName>
    <definedName name="Итого_НР_по_акту_по_ресурсному_расчету">#REF!</definedName>
    <definedName name="Итого_НР_по_ресурсному_расчету">#REF!</definedName>
    <definedName name="Итого_ОЗП">#REF!</definedName>
    <definedName name="Итого_ОЗП_в_базисных_ценах">#REF!</definedName>
    <definedName name="Итого_ОЗП_в_базисных_ценах_с_учетом_к_тов">#REF!</definedName>
    <definedName name="Итого_ОЗП_по_акту_вып_работ_в_базисных_ценах_с_учетом_к_тов">#REF!</definedName>
    <definedName name="Итого_ОЗП_по_акту_вып_работ_при_ресурсном_расчете_с_учетом_к_тов">#REF!</definedName>
    <definedName name="Итого_ОЗП_по_акту_выполненных_работ_в_базисных_ценах">#REF!</definedName>
    <definedName name="Итого_ОЗП_по_акту_выполненных_работ_при_ресурсном_расчете">#REF!</definedName>
    <definedName name="Итого_ОЗП_по_рес_расчету_с_учетом_к_тов">#REF!</definedName>
    <definedName name="Итого_ПЗ">#REF!</definedName>
    <definedName name="Итого_ПЗ_в_базисных_ценах">#REF!</definedName>
    <definedName name="Итого_ПЗ_в_базисных_ценах_с_учетом_к_тов">#REF!</definedName>
    <definedName name="Итого_ПЗ_по_акту_вып_работ_в_базисных_ценах_с_учетом_к_тов">#REF!</definedName>
    <definedName name="Итого_ПЗ_по_акту_вып_работ_при_ресурсном_расчете_с_учетом_к_тов">#REF!</definedName>
    <definedName name="Итого_ПЗ_по_акту_выполненных_работ_в_базисных_ценах">#REF!</definedName>
    <definedName name="Итого_ПЗ_по_акту_выполненных_работ_при_ресурсном_расчете">#REF!</definedName>
    <definedName name="Итого_ПЗ_по_рес_расчету_с_учетом_к_тов">#REF!</definedName>
    <definedName name="Итого_СП_в_базисных_ценах">#REF!</definedName>
    <definedName name="Итого_СП_по_акту_в_базисных_ценах">#REF!</definedName>
    <definedName name="Итого_СП_по_акту_по_ресурсному_расчету">#REF!</definedName>
    <definedName name="Итого_СП_по_ресурсному_расчету">#REF!</definedName>
    <definedName name="Итого_ФОТ_в_базисных_ценах">#REF!</definedName>
    <definedName name="Итого_ФОТ_по_акту_выполненных_работ_в_базисных_ценах">#REF!</definedName>
    <definedName name="Итого_ФОТ_по_акту_выполненных_работ_при_ресурсном_расчете">#REF!</definedName>
    <definedName name="Итого_ФОТ_при_расчете_по_доле_з_п_в_стоимости_эксплуатации_машин">#REF!</definedName>
    <definedName name="Итого_ЭММ__по_рес_расчету_с_учетом_к_тов">#REF!</definedName>
    <definedName name="Итого_ЭММ_в_базисных_ценах_с_учетом_к_тов">#REF!</definedName>
    <definedName name="Итого_ЭММ_по_акту_вып_работ_в_базисных_ценах_с_учетом_к_тов">#REF!</definedName>
    <definedName name="Итого_ЭММ_по_акту_вып_работ_при_ресурсном_расчете_с_учетом_к_тов">#REF!</definedName>
    <definedName name="к_ЗПМ">#REF!</definedName>
    <definedName name="к_МАТ">#REF!</definedName>
    <definedName name="к_ОЗП">#REF!</definedName>
    <definedName name="к_ПЗ">#REF!</definedName>
    <definedName name="к_ЭМ">#REF!</definedName>
    <definedName name="Максимальное_изменение_индекса">#REF!</definedName>
    <definedName name="Монтажные_работы_в_базисных_ценах">#REF!</definedName>
    <definedName name="Монтажные_работы_в_текущих_ценах">#REF!</definedName>
    <definedName name="Монтажные_работы_в_текущих_ценах_по_ресурсному_расчету">#REF!</definedName>
    <definedName name="Монтажные_работы_в_текущих_ценах_после_применения_индексов">#REF!</definedName>
    <definedName name="Наименование_группы_строек">#REF!</definedName>
    <definedName name="Наименование_локальной_сметы">#REF!</definedName>
    <definedName name="Наименование_объекта">#REF!</definedName>
    <definedName name="Наименование_объектной_сметы">#REF!</definedName>
    <definedName name="Наименование_очереди">#REF!</definedName>
    <definedName name="Наименование_пускового_комплекса">#REF!</definedName>
    <definedName name="Наименование_сводного_сметного_расчета">#REF!</definedName>
    <definedName name="Наименование_стройки">#REF!</definedName>
    <definedName name="Норм_трудоемкость_механизаторов_по_смете_с_учетом_к_тов">#REF!</definedName>
    <definedName name="Норм_трудоемкость_осн_рабочих_по_смете_с_учетом_к_тов">#REF!</definedName>
    <definedName name="Нормативная_трудоемкость_механизаторов_по_смете">#REF!</definedName>
    <definedName name="Нормативная_трудоемкость_основных_рабочих_по_смете">#REF!</definedName>
    <definedName name="Оборудование_в_базисных_ценах">#REF!</definedName>
    <definedName name="Оборудование_в_текущих_ценах">#REF!</definedName>
    <definedName name="Оборудование_в_текущих_ценах_по_ресурсному_расчету">#REF!</definedName>
    <definedName name="Оборудование_в_текущих_ценах_после_применения_индексов">#REF!</definedName>
    <definedName name="Обоснование_поправки">#REF!</definedName>
    <definedName name="Описание_группы_строек">#REF!</definedName>
    <definedName name="Описание_локальной_сметы">#REF!</definedName>
    <definedName name="Описание_объекта">#REF!</definedName>
    <definedName name="Описание_объектной_сметы">#REF!</definedName>
    <definedName name="Описание_очереди">#REF!</definedName>
    <definedName name="Описание_пускового_комплекса">#REF!</definedName>
    <definedName name="Описание_сводного_сметного_расчета">#REF!</definedName>
    <definedName name="Описание_стройки">#REF!</definedName>
    <definedName name="Основание">#REF!</definedName>
    <definedName name="Отчетный_период__учет_выполненных_работ">#REF!</definedName>
    <definedName name="Проверил">#REF!</definedName>
    <definedName name="прочерк">#REF!</definedName>
    <definedName name="Прочие_затраты_в_базисных_ценах">#REF!</definedName>
    <definedName name="Прочие_затраты_в_текущих_ценах">#REF!</definedName>
    <definedName name="Прочие_затраты_в_текущих_ценах_по_ресурсному_расчету">#REF!</definedName>
    <definedName name="Прочие_затраты_в_текущих_ценах_после_применения_индексов">#REF!</definedName>
    <definedName name="Районный_к_т_к_ЗП">#REF!</definedName>
    <definedName name="Районный_к_т_к_ЗП_по_ресурсному_расчету">#REF!</definedName>
    <definedName name="Регистрационный_номер_группы_строек">#REF!</definedName>
    <definedName name="Регистрационный_номер_локальной_сметы">#REF!</definedName>
    <definedName name="Регистрационный_номер_объекта">#REF!</definedName>
    <definedName name="Регистрационный_номер_объектной_сметы">#REF!</definedName>
    <definedName name="Регистрационный_номер_очереди">#REF!</definedName>
    <definedName name="Регистрационный_номер_пускового_комплекса">#REF!</definedName>
    <definedName name="Регистрационный_номер_сводного_сметного_расчета">#REF!</definedName>
    <definedName name="Регистрационный_номер_стройки">#REF!</definedName>
    <definedName name="Сметная_стоимость_в_базисных_ценах">#REF!</definedName>
    <definedName name="Сметная_стоимость_в_текущих_ценах__после_применения_индексов">#REF!</definedName>
    <definedName name="Сметная_стоимость_по_ресурсному_расчету">#REF!</definedName>
    <definedName name="Составил">#REF!</definedName>
    <definedName name="Стоимость_по_акту_выполненных_работ_в_базисных_ценах">#REF!</definedName>
    <definedName name="Стоимость_по_акту_выполненных_работ_при_ресурсном_расчете">#REF!</definedName>
    <definedName name="Строительные_работы_в_базисных_ценах">#REF!</definedName>
    <definedName name="Строительные_работы_в_текущих_ценах">#REF!</definedName>
    <definedName name="Строительные_работы_в_текущих_ценах_по_ресурсному_расчету">#REF!</definedName>
    <definedName name="Строительные_работы_в_текущих_ценах_после_применения_индексов">#REF!</definedName>
    <definedName name="Территориальная_поправка_к_ТЕР">#REF!</definedName>
    <definedName name="Труд_механизаторов_по_акту_вып_работ_с_учетом_к_тов">#REF!</definedName>
    <definedName name="Труд_основн_рабочих_по_акту_вып_работ_с_учетом_к_тов">#REF!</definedName>
    <definedName name="Трудоемкость_механизаторов_по_акту_выполненных_работ">#REF!</definedName>
    <definedName name="Трудоемкость_основных_рабочих_по_акту_выполненных_работ">#REF!</definedName>
    <definedName name="Укрупненный_норматив_НР_для_расчета_в_текущих_ценах_и_ценах_2001г.">#REF!</definedName>
    <definedName name="Укрупненный_норматив_НР_для_расчета_в_ценах_1984г.">#REF!</definedName>
    <definedName name="Укрупненный_норматив_СП_для_расчета_в_текущих_ценах_и_ценах_2001г.">#REF!</definedName>
    <definedName name="Укрупненный_норматив_СП_для_расчета_в_ценах_1984г.">#REF!</definedName>
  </definedNames>
  <calcPr calcId="125725"/>
</workbook>
</file>

<file path=xl/calcChain.xml><?xml version="1.0" encoding="utf-8"?>
<calcChain xmlns="http://schemas.openxmlformats.org/spreadsheetml/2006/main">
  <c r="I35" i="2"/>
  <c r="L35"/>
  <c r="M35"/>
  <c r="N35"/>
  <c r="O35"/>
  <c r="I32"/>
  <c r="L32"/>
  <c r="M32"/>
  <c r="N32"/>
  <c r="O32"/>
  <c r="I33"/>
  <c r="L33"/>
  <c r="M33"/>
  <c r="N33"/>
  <c r="O33"/>
  <c r="I29"/>
  <c r="L29"/>
  <c r="M29"/>
  <c r="N29"/>
  <c r="O29"/>
  <c r="I30"/>
  <c r="L30"/>
  <c r="M30"/>
  <c r="N30"/>
  <c r="O30"/>
  <c r="I26"/>
  <c r="L26"/>
  <c r="M26"/>
  <c r="N26"/>
  <c r="O26"/>
  <c r="I27"/>
  <c r="L27"/>
  <c r="M27"/>
  <c r="N27"/>
  <c r="O27"/>
  <c r="I21"/>
  <c r="L21"/>
  <c r="M21"/>
  <c r="N21"/>
  <c r="O21"/>
  <c r="I22"/>
  <c r="L22"/>
  <c r="M22"/>
  <c r="N22"/>
  <c r="O22"/>
  <c r="I23"/>
  <c r="L23"/>
  <c r="M23"/>
  <c r="N23"/>
  <c r="O23"/>
  <c r="I24"/>
  <c r="L24"/>
  <c r="M24"/>
  <c r="N24"/>
  <c r="O24"/>
  <c r="I13"/>
  <c r="L13"/>
  <c r="M13"/>
  <c r="N13"/>
  <c r="O13"/>
  <c r="I14"/>
  <c r="L14"/>
  <c r="M14"/>
  <c r="N14"/>
  <c r="O14"/>
  <c r="I15"/>
  <c r="L15"/>
  <c r="M15"/>
  <c r="N15"/>
  <c r="O15"/>
  <c r="I16"/>
  <c r="L16"/>
  <c r="M16"/>
  <c r="N16"/>
  <c r="O16"/>
  <c r="I17"/>
  <c r="L17"/>
  <c r="M17"/>
  <c r="N17"/>
  <c r="O17"/>
  <c r="I18"/>
  <c r="L18"/>
  <c r="M18"/>
  <c r="N18"/>
  <c r="O18"/>
  <c r="I19"/>
  <c r="L19"/>
  <c r="M19"/>
  <c r="N19"/>
  <c r="O19"/>
  <c r="A14" i="3"/>
  <c r="A15" s="1"/>
  <c r="O38" i="2"/>
  <c r="N38"/>
  <c r="M38"/>
  <c r="L38"/>
  <c r="N24" i="3"/>
  <c r="M24"/>
  <c r="L24"/>
  <c r="K24"/>
  <c r="R13" i="2"/>
  <c r="R14"/>
  <c r="B13" i="3" l="1"/>
  <c r="A16"/>
  <c r="R15" i="2"/>
  <c r="R16" s="1"/>
  <c r="A17" i="3" l="1"/>
  <c r="R17" i="2"/>
  <c r="A18" i="3" l="1"/>
  <c r="R18" i="2"/>
  <c r="A19" i="3" l="1"/>
  <c r="R19" i="2"/>
  <c r="R21"/>
  <c r="R22" s="1"/>
  <c r="R23" s="1"/>
  <c r="R24" s="1"/>
  <c r="B14" i="3" l="1"/>
  <c r="A20"/>
  <c r="R26" i="2"/>
  <c r="B15" i="3" l="1"/>
  <c r="A21"/>
  <c r="R27" i="2"/>
  <c r="A22" i="3" l="1"/>
  <c r="R29" i="2"/>
  <c r="R30" s="1"/>
  <c r="R32"/>
  <c r="R33" s="1"/>
  <c r="R35"/>
  <c r="D13" i="3" l="1"/>
  <c r="C15"/>
  <c r="E13"/>
  <c r="H15"/>
  <c r="I15"/>
  <c r="C14"/>
  <c r="G13"/>
  <c r="J15"/>
  <c r="F15"/>
  <c r="D15"/>
  <c r="I13"/>
  <c r="M13" s="1"/>
  <c r="C13"/>
  <c r="E14"/>
  <c r="I14"/>
  <c r="G14"/>
  <c r="H13"/>
  <c r="F13"/>
  <c r="J14"/>
  <c r="H14"/>
  <c r="J13"/>
  <c r="G15"/>
  <c r="D14"/>
  <c r="E15"/>
  <c r="F14"/>
  <c r="C16"/>
  <c r="J16"/>
  <c r="N16" s="1"/>
  <c r="H16"/>
  <c r="B16"/>
  <c r="D16"/>
  <c r="E16"/>
  <c r="G16"/>
  <c r="K16" s="1"/>
  <c r="I16"/>
  <c r="M16" s="1"/>
  <c r="F16"/>
  <c r="G17"/>
  <c r="I17"/>
  <c r="D17"/>
  <c r="F17"/>
  <c r="E17"/>
  <c r="B17"/>
  <c r="J17"/>
  <c r="N17" s="1"/>
  <c r="C17"/>
  <c r="H17"/>
  <c r="L17" s="1"/>
  <c r="B18"/>
  <c r="G18"/>
  <c r="C18"/>
  <c r="J18"/>
  <c r="N18" s="1"/>
  <c r="E18"/>
  <c r="I18"/>
  <c r="H18"/>
  <c r="D18"/>
  <c r="F18"/>
  <c r="C19"/>
  <c r="B19"/>
  <c r="E19"/>
  <c r="H19"/>
  <c r="L19" s="1"/>
  <c r="D19"/>
  <c r="F19"/>
  <c r="J19"/>
  <c r="N19" s="1"/>
  <c r="I19"/>
  <c r="M19" s="1"/>
  <c r="G19"/>
  <c r="K19" s="1"/>
  <c r="C20"/>
  <c r="E21"/>
  <c r="C21"/>
  <c r="D20"/>
  <c r="B21"/>
  <c r="J20"/>
  <c r="N20" s="1"/>
  <c r="H22"/>
  <c r="L22" s="1"/>
  <c r="G21"/>
  <c r="K21" s="1"/>
  <c r="H21"/>
  <c r="L21" s="1"/>
  <c r="H20"/>
  <c r="L20" s="1"/>
  <c r="D21"/>
  <c r="B22"/>
  <c r="E20"/>
  <c r="F22"/>
  <c r="F21"/>
  <c r="I20"/>
  <c r="M20" s="1"/>
  <c r="G22"/>
  <c r="K22" s="1"/>
  <c r="I22"/>
  <c r="M22" s="1"/>
  <c r="G20"/>
  <c r="K20" s="1"/>
  <c r="E22"/>
  <c r="D22"/>
  <c r="J21"/>
  <c r="N21" s="1"/>
  <c r="B20"/>
  <c r="I21"/>
  <c r="M21" s="1"/>
  <c r="C22"/>
  <c r="F20"/>
  <c r="J22"/>
  <c r="N22" s="1"/>
  <c r="M18" l="1"/>
  <c r="K18"/>
  <c r="K17"/>
  <c r="N13"/>
  <c r="L13"/>
  <c r="M14"/>
  <c r="N15"/>
  <c r="K15"/>
  <c r="L18"/>
  <c r="M17"/>
  <c r="L16"/>
  <c r="L14"/>
  <c r="K14"/>
  <c r="K13"/>
  <c r="M15"/>
  <c r="N14"/>
  <c r="L15"/>
</calcChain>
</file>

<file path=xl/comments1.xml><?xml version="1.0" encoding="utf-8"?>
<comments xmlns="http://schemas.openxmlformats.org/spreadsheetml/2006/main">
  <authors>
    <author>Proba</author>
    <author>Сергей</author>
    <author>&lt;&gt;</author>
    <author>andrey</author>
    <author>Alex</author>
  </authors>
  <commentList>
    <comment ref="A10" authorId="0">
      <text>
        <r>
          <rPr>
            <b/>
            <sz val="8"/>
            <color indexed="81"/>
            <rFont val="Tahoma"/>
            <charset val="204"/>
          </rPr>
          <t xml:space="preserve">   &lt;Номер позиции по смете&gt;
</t>
        </r>
      </text>
    </comment>
    <comment ref="B10" authorId="1">
      <text>
        <r>
          <rPr>
            <sz val="8"/>
            <color indexed="81"/>
            <rFont val="Tahoma"/>
            <charset val="204"/>
          </rPr>
          <t xml:space="preserve">   &lt;Обоснование (код) позиции&gt;</t>
        </r>
      </text>
    </comment>
    <comment ref="C10" authorId="0">
      <text>
        <r>
          <rPr>
            <b/>
            <sz val="8"/>
            <color indexed="81"/>
            <rFont val="Tahoma"/>
            <charset val="204"/>
          </rPr>
          <t xml:space="preserve">   &lt;Наименование (текстовая часть) расценки&gt;
</t>
        </r>
      </text>
    </comment>
    <comment ref="D10" authorId="0">
      <text>
        <r>
          <rPr>
            <b/>
            <sz val="8"/>
            <color indexed="81"/>
            <rFont val="Tahoma"/>
            <charset val="204"/>
          </rPr>
          <t xml:space="preserve">   &lt;ИТОГО ПЗ по позиции для БИМ&gt;
</t>
        </r>
      </text>
    </comment>
    <comment ref="E10" authorId="1">
      <text>
        <r>
          <rPr>
            <b/>
            <sz val="8"/>
            <color indexed="81"/>
            <rFont val="Tahoma"/>
            <charset val="204"/>
          </rPr>
          <t xml:space="preserve">   &lt;ИТОГО ОЗП по позиции для БИМ&gt;</t>
        </r>
      </text>
    </comment>
    <comment ref="F10" authorId="1">
      <text>
        <r>
          <rPr>
            <b/>
            <sz val="8"/>
            <color indexed="81"/>
            <rFont val="Tahoma"/>
            <charset val="204"/>
          </rPr>
          <t xml:space="preserve">   &lt;ИТОГО ЭММ по позиции для БИМ&gt;</t>
        </r>
      </text>
    </comment>
    <comment ref="G10" authorId="2">
      <text>
        <r>
          <rPr>
            <b/>
            <sz val="8"/>
            <color indexed="81"/>
            <rFont val="Tahoma"/>
            <charset val="204"/>
          </rPr>
          <t xml:space="preserve">   &lt;ИТОГО МАТ по позиции для БИМ&gt;</t>
        </r>
      </text>
    </comment>
    <comment ref="H10" authorId="0">
      <text>
        <r>
          <rPr>
            <b/>
            <sz val="8"/>
            <color indexed="81"/>
            <rFont val="Tahoma"/>
            <charset val="204"/>
          </rPr>
          <t xml:space="preserve">  &lt;ИТОГО ПЗ по позиции в текущих ценах&gt;
</t>
        </r>
      </text>
    </comment>
    <comment ref="I10" authorId="1">
      <text>
        <r>
          <rPr>
            <sz val="8"/>
            <color indexed="81"/>
            <rFont val="Tahoma"/>
            <charset val="204"/>
          </rPr>
          <t xml:space="preserve">  =&lt;ИТОГО ОЗП по позиции в текущих ценах&gt;</t>
        </r>
      </text>
    </comment>
    <comment ref="J10" authorId="1">
      <text>
        <r>
          <rPr>
            <b/>
            <sz val="8"/>
            <color indexed="81"/>
            <rFont val="Tahoma"/>
            <charset val="204"/>
          </rPr>
          <t xml:space="preserve">  &lt;ИТОГО ЭММ по позиции в текущих ценах&gt;</t>
        </r>
      </text>
    </comment>
    <comment ref="K10" authorId="2">
      <text>
        <r>
          <rPr>
            <b/>
            <sz val="8"/>
            <color indexed="81"/>
            <rFont val="Tahoma"/>
            <charset val="204"/>
          </rPr>
          <t xml:space="preserve">  &lt;ИТОГО МАТ по позиции в текущих ценах&gt;</t>
        </r>
      </text>
    </comment>
    <comment ref="L10" authorId="1">
      <text>
        <r>
          <rPr>
            <sz val="8"/>
            <color indexed="81"/>
            <rFont val="Tahoma"/>
            <charset val="204"/>
          </rPr>
          <t xml:space="preserve">   =IF(&lt;ИТОГО ПЗ по позиции для БИМ&gt;=0, "-", &lt;ИТОГО ПЗ по позиции в текущих ценах&gt;/&lt;ИТОГО ПЗ по позиции для БИМ&gt;)</t>
        </r>
      </text>
    </comment>
    <comment ref="M10" authorId="1">
      <text>
        <r>
          <rPr>
            <sz val="8"/>
            <color indexed="81"/>
            <rFont val="Tahoma"/>
            <charset val="204"/>
          </rPr>
          <t xml:space="preserve">   =IF(&lt;ИТОГО ОЗП по позиции для БИМ&gt;=0, "-", &lt;ИТОГО ОЗП по позиции в текущих ценах&gt;/&lt;ИТОГО ОЗП по позиции для БИМ&gt;)</t>
        </r>
      </text>
    </comment>
    <comment ref="N10" authorId="1">
      <text>
        <r>
          <rPr>
            <b/>
            <sz val="8"/>
            <color indexed="81"/>
            <rFont val="Tahoma"/>
            <charset val="204"/>
          </rPr>
          <t xml:space="preserve">   =IF(&lt;ИТОГО ЭММ по позиции для БИМ&gt;=0, "-", &lt;ИТОГО ЭММ по позиции в текущих ценах&gt;/&lt;ИТОГО ЭММ по позиции для БИМ&gt;)</t>
        </r>
      </text>
    </comment>
    <comment ref="O10" authorId="2">
      <text>
        <r>
          <rPr>
            <b/>
            <sz val="8"/>
            <color indexed="81"/>
            <rFont val="Tahoma"/>
            <charset val="204"/>
          </rPr>
          <t xml:space="preserve">   =IF(&lt;ИТОГО МАТ по позиции для БИМ&gt;=0, "-", &lt;ИТОГО МАТ по позиции в текущих ценах&gt;/&lt;ИТОГО МАТ по позиции для БИМ&gt;)</t>
        </r>
      </text>
    </comment>
    <comment ref="R10" authorId="3">
      <text>
        <r>
          <rPr>
            <b/>
            <sz val="8"/>
            <color indexed="81"/>
            <rFont val="Tahoma"/>
          </rPr>
          <t xml:space="preserve"> =IF(ISERROR(VALUE(TRIM(INDIRECT(ADDRESS(ROW()-1, COLUMN(A14)))))), INDIRECT(ADDRESS(ROW()-2, COLUMN(R14)))+1, INDIRECT(ADDRESS(ROW()-1, COLUMN(R14))))&lt;Пустой идентификатор&gt;</t>
        </r>
      </text>
    </comment>
    <comment ref="D38" authorId="4">
      <text>
        <r>
          <rPr>
            <b/>
            <sz val="8"/>
            <color indexed="81"/>
            <rFont val="Tahoma"/>
            <charset val="204"/>
          </rPr>
          <t xml:space="preserve">  &lt;Итого ПЗ&gt;</t>
        </r>
      </text>
    </comment>
    <comment ref="E38" authorId="4">
      <text>
        <r>
          <rPr>
            <b/>
            <sz val="8"/>
            <color indexed="81"/>
            <rFont val="Tahoma"/>
            <charset val="204"/>
          </rPr>
          <t xml:space="preserve">  &lt;Итого ОЗП&gt;</t>
        </r>
      </text>
    </comment>
    <comment ref="F38" authorId="4">
      <text>
        <r>
          <rPr>
            <b/>
            <sz val="8"/>
            <color indexed="81"/>
            <rFont val="Tahoma"/>
            <charset val="204"/>
          </rPr>
          <t xml:space="preserve">  &lt;Итого ЭМ&gt;</t>
        </r>
      </text>
    </comment>
    <comment ref="G38" authorId="4">
      <text>
        <r>
          <rPr>
            <b/>
            <sz val="8"/>
            <color indexed="81"/>
            <rFont val="Tahoma"/>
            <charset val="204"/>
          </rPr>
          <t xml:space="preserve">  &lt;Итого МАТ&gt;</t>
        </r>
      </text>
    </comment>
    <comment ref="H38" authorId="4">
      <text>
        <r>
          <rPr>
            <b/>
            <sz val="8"/>
            <color indexed="81"/>
            <rFont val="Tahoma"/>
            <charset val="204"/>
          </rPr>
          <t xml:space="preserve">  &lt;Итого ПЗ&gt;</t>
        </r>
      </text>
    </comment>
    <comment ref="I38" authorId="4">
      <text>
        <r>
          <rPr>
            <b/>
            <sz val="8"/>
            <color indexed="81"/>
            <rFont val="Tahoma"/>
            <charset val="204"/>
          </rPr>
          <t xml:space="preserve">  &lt;Итого ОЗП&gt;</t>
        </r>
      </text>
    </comment>
    <comment ref="J38" authorId="4">
      <text>
        <r>
          <rPr>
            <b/>
            <sz val="8"/>
            <color indexed="81"/>
            <rFont val="Tahoma"/>
            <charset val="204"/>
          </rPr>
          <t xml:space="preserve">  &lt;Итого ЭМ&gt;</t>
        </r>
      </text>
    </comment>
    <comment ref="K38" authorId="4">
      <text>
        <r>
          <rPr>
            <b/>
            <sz val="8"/>
            <color indexed="81"/>
            <rFont val="Tahoma"/>
            <charset val="204"/>
          </rPr>
          <t xml:space="preserve">  &lt;Итого МАТ&gt;</t>
        </r>
      </text>
    </comment>
  </commentList>
</comments>
</file>

<file path=xl/comments2.xml><?xml version="1.0" encoding="utf-8"?>
<comments xmlns="http://schemas.openxmlformats.org/spreadsheetml/2006/main">
  <authors>
    <author>Alex</author>
  </authors>
  <commentList>
    <comment ref="C24" authorId="0">
      <text>
        <r>
          <rPr>
            <b/>
            <sz val="8"/>
            <color indexed="81"/>
            <rFont val="Tahoma"/>
            <charset val="204"/>
          </rPr>
          <t xml:space="preserve">  &lt;Итого ПЗ&gt;</t>
        </r>
      </text>
    </comment>
    <comment ref="D24" authorId="0">
      <text>
        <r>
          <rPr>
            <b/>
            <sz val="8"/>
            <color indexed="81"/>
            <rFont val="Tahoma"/>
            <charset val="204"/>
          </rPr>
          <t xml:space="preserve">  &lt;Итого ОЗП&gt;</t>
        </r>
      </text>
    </comment>
    <comment ref="E24" authorId="0">
      <text>
        <r>
          <rPr>
            <b/>
            <sz val="8"/>
            <color indexed="81"/>
            <rFont val="Tahoma"/>
            <charset val="204"/>
          </rPr>
          <t xml:space="preserve">  &lt;Итого ЭМ&gt;</t>
        </r>
      </text>
    </comment>
    <comment ref="F24" authorId="0">
      <text>
        <r>
          <rPr>
            <b/>
            <sz val="8"/>
            <color indexed="81"/>
            <rFont val="Tahoma"/>
            <charset val="204"/>
          </rPr>
          <t xml:space="preserve">  &lt;Итого МАТ&gt;</t>
        </r>
      </text>
    </comment>
    <comment ref="G24" authorId="0">
      <text>
        <r>
          <rPr>
            <b/>
            <sz val="8"/>
            <color indexed="81"/>
            <rFont val="Tahoma"/>
            <charset val="204"/>
          </rPr>
          <t xml:space="preserve">  &lt;Итого ПЗ&gt;</t>
        </r>
      </text>
    </comment>
    <comment ref="H24" authorId="0">
      <text>
        <r>
          <rPr>
            <b/>
            <sz val="8"/>
            <color indexed="81"/>
            <rFont val="Tahoma"/>
            <charset val="204"/>
          </rPr>
          <t xml:space="preserve">  &lt;Итого ОЗП&gt;</t>
        </r>
      </text>
    </comment>
    <comment ref="I24" authorId="0">
      <text>
        <r>
          <rPr>
            <b/>
            <sz val="8"/>
            <color indexed="81"/>
            <rFont val="Tahoma"/>
            <charset val="204"/>
          </rPr>
          <t xml:space="preserve">  &lt;Итого ЭМ&gt;</t>
        </r>
      </text>
    </comment>
    <comment ref="J24" authorId="0">
      <text>
        <r>
          <rPr>
            <b/>
            <sz val="8"/>
            <color indexed="81"/>
            <rFont val="Tahoma"/>
            <charset val="204"/>
          </rPr>
          <t xml:space="preserve">  &lt;Итого МАТ&gt;</t>
        </r>
      </text>
    </comment>
  </commentList>
</comments>
</file>

<file path=xl/sharedStrings.xml><?xml version="1.0" encoding="utf-8"?>
<sst xmlns="http://schemas.openxmlformats.org/spreadsheetml/2006/main" count="7071" uniqueCount="5440">
  <si>
    <t xml:space="preserve">РАСЧЕТ ИНДЕКСОВ  </t>
  </si>
  <si>
    <t>(указать квартал, год)</t>
  </si>
  <si>
    <t>прямые затраты</t>
  </si>
  <si>
    <t>оплата труда</t>
  </si>
  <si>
    <t>материалы</t>
  </si>
  <si>
    <t>Стоимость в базовых ценах, руб.</t>
  </si>
  <si>
    <t>Индексы</t>
  </si>
  <si>
    <t>Стоимость в текущих ценах, руб.</t>
  </si>
  <si>
    <t>на</t>
  </si>
  <si>
    <t>№ пп</t>
  </si>
  <si>
    <t>Наименование</t>
  </si>
  <si>
    <t>Номера расценок</t>
  </si>
  <si>
    <t>(указать базисный уровень цен)</t>
  </si>
  <si>
    <t>Индекс по смете</t>
  </si>
  <si>
    <t>Номер раздела</t>
  </si>
  <si>
    <t>Наименование раздела</t>
  </si>
  <si>
    <t>матери-алы</t>
  </si>
  <si>
    <t>эксплуата-ция машин</t>
  </si>
  <si>
    <t>Раздел 1. Разработка грунта внутри здания</t>
  </si>
  <si>
    <t>ТЕРр51-1-1</t>
  </si>
  <si>
    <t>Разработка грунта внутри здания в Разработка грунта внутри здания в котлованах глубиной до 3 м площадью до 10 м2</t>
  </si>
  <si>
    <t>ТЕРр51-1-2</t>
  </si>
  <si>
    <t>Разработка грунта внутри здания в Разработка грунта внутри здания в котлованах глубиной до 3 м площадью более 10 м2</t>
  </si>
  <si>
    <t>ТЕРр51-1-3</t>
  </si>
  <si>
    <t>Разработка грунта внутри здания в Разработка грунта внутри здания в котлованах глубиной более 3 м площадью до 10 м2</t>
  </si>
  <si>
    <t>ТЕРр51-1-4</t>
  </si>
  <si>
    <t>Разработка грунта внутри здания в Разработка грунта внутри здания в котлованах глубиной более 3 м площадью более 10 м2</t>
  </si>
  <si>
    <t>ТЕРр51-1-5</t>
  </si>
  <si>
    <t>Разработка грунта внутри здания в Разработка грунта внутри здания в траншеях глубиной до 3 м шириной до 1,5 м</t>
  </si>
  <si>
    <t>ТЕРр51-1-6</t>
  </si>
  <si>
    <t>Разработка грунта внутри здания в Разработка грунта внутри здания в траншеях глубиной до 3 м шириной более 1,5 м</t>
  </si>
  <si>
    <t>ТЕРр51-1-7</t>
  </si>
  <si>
    <t>Разработка грунта внутри здания в Разработка грунта внутри здания в траншеях глубиной более 3 м шириной более 1,5 м</t>
  </si>
  <si>
    <t>Раздел 2. Разработка грунта при подводке, смене или усилении фундаментов</t>
  </si>
  <si>
    <t>ТЕРр51-2-1</t>
  </si>
  <si>
    <t>Разработка грунта при подводке, смене или усилении фундаментов, грунты Разработка грунта при подводке, смене или усилении фундаментов, грунты 1-2 группы, с креплением</t>
  </si>
  <si>
    <t>ТЕРр51-2-2</t>
  </si>
  <si>
    <t>Разработка грунта при подводке, смене или усилении фундаментов, грунты Разработка грунта при подводке, смене или усилении фундаментов, грунты 3-4 группы, с креплением</t>
  </si>
  <si>
    <t>ТЕРр51-2-3</t>
  </si>
  <si>
    <t>Разработка грунта при подводке, смене или усилении фундаментов, грунты Разработка грунта при подводке, смене или усилении фундаментов, грунты 1-2 группы, без крепления</t>
  </si>
  <si>
    <t>ТЕРр51-2-4</t>
  </si>
  <si>
    <t>Разработка грунта при подводке, смене или усилении фундаментов, грунты Разработка грунта при подводке, смене или усилении фундаментов, грунты 3-4 группы, без крепления</t>
  </si>
  <si>
    <t>Раздел 3. Изменение уровня пола в здании</t>
  </si>
  <si>
    <t>ТЕРр51-3-1</t>
  </si>
  <si>
    <t>Изменение уровня пола в здании Изменение уровня пола в здании подсыпкой грунта</t>
  </si>
  <si>
    <t>ТЕРр51-3-2</t>
  </si>
  <si>
    <t>Изменение уровня пола в здании Изменение уровня пола в здании выемкой грунта с погрузкой</t>
  </si>
  <si>
    <t>Раздел 4. Рытье ям для установки стоек и столбов</t>
  </si>
  <si>
    <t>ТЕРр51-4-1</t>
  </si>
  <si>
    <t>Рытье ям для установки стоек и столбов глубиной Рытье ям для установки стоек и столбов глубиной 0,4 м</t>
  </si>
  <si>
    <t>ТЕРр51-4-2</t>
  </si>
  <si>
    <t>Рытье ям для установки стоек и столбов глубиной Рытье ям для установки стоек и столбов глубиной 0,7 м</t>
  </si>
  <si>
    <t>Раздел 5. Механизированная разработка грунта в стесненных условиях</t>
  </si>
  <si>
    <t>ТЕРр51-5-1</t>
  </si>
  <si>
    <t>Механизированная разработка грунта в стеснённых условиях Механизированная разработка грунта в стеснённых условиях экскаваторами</t>
  </si>
  <si>
    <t>ТЕРр51-5-2</t>
  </si>
  <si>
    <t>Механизированная разработка грунта в стеснённых условиях Механизированная разработка грунта в стеснённых условиях бульдозерами</t>
  </si>
  <si>
    <t>Раздел 6. Погрузка грунта вручную в автомобили-самосвалы с выгрузкой</t>
  </si>
  <si>
    <t>ТЕРр51-6-1</t>
  </si>
  <si>
    <t>Погрузка грунта вручную в автомобили-самосвалы с выгрузкой</t>
  </si>
  <si>
    <t xml:space="preserve">ИНДЕКСЫ ИЗМЕНЕНИЯ СМЕТНОЙ СТОИМОСТИ РЕМОНТНО-СТРОИТЕЛЬНЫХ РАБОТ К ТЕРр - 2001                                                                                                           (РЕДАКЦИЯ 2010 ГОДА С ИЗМЕНЕНИЯМИ 2)                                                                                                   </t>
  </si>
  <si>
    <t xml:space="preserve">3 квартал 2015г. </t>
  </si>
  <si>
    <t>ТЕРр-2001-51 Земляные работы</t>
  </si>
  <si>
    <t>Средний индекс по сборнику</t>
  </si>
  <si>
    <t>ТЕРр-2001-52 Фундаменты</t>
  </si>
  <si>
    <t>Раздел 1. Усиление фундаментов торкретированием</t>
  </si>
  <si>
    <t>ТЕРр52-1-1</t>
  </si>
  <si>
    <t>Усиление фундаментов торкретированием толщиной слоя 10 мм</t>
  </si>
  <si>
    <t>ТЕРр52-1-2</t>
  </si>
  <si>
    <t>На каждые 10 мм увеличения слоя добавлять к расценке 52-1-1</t>
  </si>
  <si>
    <t>Раздел 2. Усиление фундаментов цементацией</t>
  </si>
  <si>
    <t>ТЕРр52-2-1</t>
  </si>
  <si>
    <t>Усиление фундаментов цементацией</t>
  </si>
  <si>
    <t>Раздел 3. Устройство изоляционного слоя в цоколе существующих зданий</t>
  </si>
  <si>
    <t>ТЕРр52-3-1</t>
  </si>
  <si>
    <t>Устройство изоляционного слоя в цоколе существующих зданий при толщине цоколя Устройство изоляционного слоя в цоколе существующих зданий при толщине цоколя в 2 кирпича</t>
  </si>
  <si>
    <t>ТЕРр52-3-2</t>
  </si>
  <si>
    <t>Устройство изоляционного слоя в цоколе существующих зданий при толщине цоколя Устройство изоляционного слоя в цоколе существующих зданий при толщине цоколя в 2,5 кирпича</t>
  </si>
  <si>
    <t>ТЕРр52-3-3</t>
  </si>
  <si>
    <t>Устройство изоляционного слоя в цоколе существующих зданий при толщине цоколя Устройство изоляционного слоя в цоколе существующих зданий при толщине цоколя в 3 кирпича</t>
  </si>
  <si>
    <t>Раздел 4. Устройство кирпичного цоколя существующих зданий</t>
  </si>
  <si>
    <t>ТЕРр52-4-1</t>
  </si>
  <si>
    <t>Устройство кирпичного цоколя существующих зданий толщиной Устройство кирпичного цоколя существующих зданий толщиной в 0,5 кирпича</t>
  </si>
  <si>
    <t>ТЕРр52-4-2</t>
  </si>
  <si>
    <t>Устройство кирпичного цоколя существующих зданий толщиной Устройство кирпичного цоколя существующих зданий толщиной в 1 кирпич</t>
  </si>
  <si>
    <t>Раздел 5. Устройство кирпичных столбчатых фундаментов</t>
  </si>
  <si>
    <t>ТЕРр52-5-1</t>
  </si>
  <si>
    <t>Устройство кирпичных столбчатых фундаментов</t>
  </si>
  <si>
    <t>Раздел 6. Устройство осадочного шва из просмоленных досок для сопряжения существующих и пристраиваемых фундаментов</t>
  </si>
  <si>
    <t>ТЕРр52-6-1</t>
  </si>
  <si>
    <t>Устройство осадочного шва из просмоленных досок для сопряжения существующих и пристраиваемых фундаментов</t>
  </si>
  <si>
    <t>Раздел 7. Подводка, смена, ремонт и уширение фундаментов</t>
  </si>
  <si>
    <t>ТЕРр52-7-1</t>
  </si>
  <si>
    <t>Подводка под существующие деревянные стены фундаментов Подводка под существующие деревянные стены фундаментов кирпичных</t>
  </si>
  <si>
    <t>ТЕРр52-7-2</t>
  </si>
  <si>
    <t>Подводка под существующие деревянные стены фундаментов Подводка под существующие деревянные стены фундаментов бутовых</t>
  </si>
  <si>
    <t>ТЕРр52-7-3</t>
  </si>
  <si>
    <t>Подводка под существующие кирпичные стены фундаментов Подводка под существующие кирпичные стены фундаментов кирпичных</t>
  </si>
  <si>
    <t>ТЕРр52-7-4</t>
  </si>
  <si>
    <t>Подводка под существующие кирпичные стены фундаментов Подводка под существующие кирпичные стены фундаментов бутовых</t>
  </si>
  <si>
    <t>ТЕРр52-7-5</t>
  </si>
  <si>
    <t>Подводка под существующие кирпичные стены фундаментов Подводка под существующие кирпичные стены фундаментов сборных бетонных</t>
  </si>
  <si>
    <t>ТЕРр52-7-6</t>
  </si>
  <si>
    <t>Подводка под существующие кирпичные стены фундаментов Подводка под существующие кирпичные стены фундаментов сборных железобетонных</t>
  </si>
  <si>
    <t>ТЕРр52-7-7</t>
  </si>
  <si>
    <t>Ремонт отдельными местами фундаментов Ремонт отдельными местами фундаментов кирпичных</t>
  </si>
  <si>
    <t>ТЕРр52-7-8</t>
  </si>
  <si>
    <t>Ремонт отдельными местами фундаментов Ремонт отдельными местами фундаментов бутовых</t>
  </si>
  <si>
    <t>ТЕРр52-7-9</t>
  </si>
  <si>
    <t>Уширение фундаментов Уширение фундаментов кирпичом</t>
  </si>
  <si>
    <t>ТЕРр52-7-10</t>
  </si>
  <si>
    <t>Уширение фундаментов Уширение фундаментов бутом</t>
  </si>
  <si>
    <t>ТЕРр52-7-11</t>
  </si>
  <si>
    <t>Уширение фундаментов Уширение фундаментов бетонными блоками</t>
  </si>
  <si>
    <t>Раздел 8. Смена деревянных стульев</t>
  </si>
  <si>
    <t>ТЕРр52-8-1</t>
  </si>
  <si>
    <t>Смена деревянных стульев Смена деревянных стульев на подкладках</t>
  </si>
  <si>
    <t>ТЕРр52-8-2</t>
  </si>
  <si>
    <t>Смена деревянных стульев Смена деревянных стульев на лежнях</t>
  </si>
  <si>
    <t>ТЕРр52-8-3</t>
  </si>
  <si>
    <t>Смена деревянных стульев Смена деревянных стульев на крестовинах</t>
  </si>
  <si>
    <t>Раздел 9. Замена деревянных стульев</t>
  </si>
  <si>
    <t>ТЕРр52-9-1</t>
  </si>
  <si>
    <t>Замена деревянных стульев Замена деревянных стульев на кирпичные столбы</t>
  </si>
  <si>
    <t>ТЕРр52-9-2</t>
  </si>
  <si>
    <t>Замена деревянных стульев Замена деревянных стульев на бетонные столбы</t>
  </si>
  <si>
    <t>ТЕРр52-9-3</t>
  </si>
  <si>
    <t>Замена деревянных стульев Замена деревянных стульев на сборные бетонные или железобетонные столбы</t>
  </si>
  <si>
    <t>Раздел 10. Смена забирки и обшивки деревянного засыпного цоколя</t>
  </si>
  <si>
    <t>ТЕРр52-10-1</t>
  </si>
  <si>
    <t>Смена забирки деревянного засыпного цоколя из досок</t>
  </si>
  <si>
    <t>ТЕРр52-10-2</t>
  </si>
  <si>
    <t>Смена облицовки деревянного засыпного цоколя</t>
  </si>
  <si>
    <t>ТЕРр52-10-3</t>
  </si>
  <si>
    <t>Смена обшивки деревянного засыпного цоколя и забирки</t>
  </si>
  <si>
    <t>Раздел 11. Водоотлив из подвала</t>
  </si>
  <si>
    <t>ТЕРр52-11-1</t>
  </si>
  <si>
    <t>Водоотлив из подвала Водоотлив из подвала ведрами</t>
  </si>
  <si>
    <t>-</t>
  </si>
  <si>
    <t>ТЕРр52-11-2</t>
  </si>
  <si>
    <t>Водоотлив из подвала Водоотлив из подвала ручными насосами</t>
  </si>
  <si>
    <t>ТЕРр52-11-3</t>
  </si>
  <si>
    <t>Водоотлив из подвала Водоотлив из подвала электрическими (механическими) насосами</t>
  </si>
  <si>
    <t>Раздел 12. Устройство прижимной стенки толщиной 1/2 кирпича при ремонте фундаментов</t>
  </si>
  <si>
    <t>ТЕРр52-12-1</t>
  </si>
  <si>
    <t>Устройство прижимной стенки толщиной 1/2 кирпича при ремонте фундаментов</t>
  </si>
  <si>
    <t>Раздел 13. Ремонт оклеечной гидроизоляции подвалов</t>
  </si>
  <si>
    <t>ТЕРр52-13-1</t>
  </si>
  <si>
    <t>Ремонт оклеечной гидроизоляции стен подвалов в 2 слоя</t>
  </si>
  <si>
    <t>ТЕРр52-13-2</t>
  </si>
  <si>
    <t>На каждый последующий слой добавлять или исключать к расценке 52-13-1</t>
  </si>
  <si>
    <t>ТЕРр52-13-3</t>
  </si>
  <si>
    <t>Ремонт оклеечной гидроизоляции полов подвалов в 2 слоя</t>
  </si>
  <si>
    <t>ТЕРр52-13-4</t>
  </si>
  <si>
    <t>На каждый последующий слой добавлять или исключать к расценке 52-13-3</t>
  </si>
  <si>
    <t>Раздел 14. Ремонт обмазочной изоляции фундаментов</t>
  </si>
  <si>
    <t>ТЕРр52-14-1</t>
  </si>
  <si>
    <t>Ремонт обмазочной изоляции фундаментов</t>
  </si>
  <si>
    <t>Раздел 15. Герметизация вводов в подвальное помещение</t>
  </si>
  <si>
    <t>ТЕРр52-15-1</t>
  </si>
  <si>
    <t>Герметизация вводов в подвальное помещение</t>
  </si>
  <si>
    <t>Раздел 16. Заделка подвальных окон</t>
  </si>
  <si>
    <t>ТЕРр52-16-1</t>
  </si>
  <si>
    <t>Заделка подвальных окон Заделка подвальных окон фанерой</t>
  </si>
  <si>
    <t>ТЕРр52-16-2</t>
  </si>
  <si>
    <t>Заделка подвальных окон Заделка подвальных окон железом</t>
  </si>
  <si>
    <t>ТЕРр52-16-3</t>
  </si>
  <si>
    <t>Заделка подвальных окон Заделка подвальных окон кирпичом толщиной в 1 кирпич</t>
  </si>
  <si>
    <t>ТЕРр-2001-53 Стены</t>
  </si>
  <si>
    <t>Раздел 1. Разборка деревянных стен</t>
  </si>
  <si>
    <t>ТЕРр53-1-1</t>
  </si>
  <si>
    <t>Разборка обшивки Разборка обшивки неоштукатуренных деревянных стен</t>
  </si>
  <si>
    <t>ТЕРр53-1-2</t>
  </si>
  <si>
    <t>Разборка обшивки Разборка обшивки оштукатуренных деревянных стен</t>
  </si>
  <si>
    <t>ТЕРр53-1-3</t>
  </si>
  <si>
    <t>Разборка каркаса деревянных стен Разборка каркаса деревянных стен из бревен</t>
  </si>
  <si>
    <t>ТЕРр53-1-4</t>
  </si>
  <si>
    <t>Разборка каркаса деревянных стен Разборка каркаса деревянных стен из брусьев</t>
  </si>
  <si>
    <t>ТЕРр53-1-5</t>
  </si>
  <si>
    <t>Разборка каркаса деревянных стен Разборка засыпного утеплителя деревянных стен</t>
  </si>
  <si>
    <t>ТЕРр53-1-6</t>
  </si>
  <si>
    <t>Разборка бревенчатых Разборка бревенчатых неоштукатуренных стен</t>
  </si>
  <si>
    <t>ТЕРр53-1-7</t>
  </si>
  <si>
    <t>Разборка бревенчатых Разборка бревенчатых оштукатуренных стен</t>
  </si>
  <si>
    <t>ТЕРр53-1-8</t>
  </si>
  <si>
    <t>Разборка брусчатых Разборка брусчатых неоштукатуренных стен</t>
  </si>
  <si>
    <t>ТЕРр53-1-9</t>
  </si>
  <si>
    <t>Разборка брусчатых Разборка брусчатых оштукатуренных стен</t>
  </si>
  <si>
    <t>Раздел 2. Прорезка проемов в стенах и перегородках</t>
  </si>
  <si>
    <t>ТЕРр53-3-1</t>
  </si>
  <si>
    <t>Прорезка проемов в стенах и перегородках Прорезка проемов в стенах и перегородках из бревен</t>
  </si>
  <si>
    <t>ТЕРр53-3-2</t>
  </si>
  <si>
    <t>Прорезка проемов в стенах и перегородках Прорезка проемов в стенах и перегородках из брусьев</t>
  </si>
  <si>
    <t>ТЕРр53-3-3</t>
  </si>
  <si>
    <t>Прорезка проемов в стенах и перегородках Прорезка проемов в стенах и перегородках каркасно-обшивных</t>
  </si>
  <si>
    <t>Раздел 3. Заделка проемов в деревянных стенах и перегородках</t>
  </si>
  <si>
    <t>ТЕРр53-4-1</t>
  </si>
  <si>
    <t>Заделка проемов в деревянных стенах и перегородках Заделка проемов в деревянных стенах и перегородках из бревен</t>
  </si>
  <si>
    <t>ТЕРр53-4-2</t>
  </si>
  <si>
    <t>Заделка проемов в деревянных стенах и перегородках Заделка проемов в деревянных стенах и перегородках из брусьев</t>
  </si>
  <si>
    <t>ТЕРр53-4-3</t>
  </si>
  <si>
    <t>Заделка проемов в деревянных стенах и перегородках Заделка проемов в деревянных стенах и перегородках каркасно-обшивных</t>
  </si>
  <si>
    <t>ТЕРр53-4-4</t>
  </si>
  <si>
    <t>Заделка проемов в деревянных стенах и перегородках Заделка проемов в деревянных стенах и перегородках из досок, забранных стоймя в обвязке</t>
  </si>
  <si>
    <t>Раздел 4. Ремонт каркасных стен</t>
  </si>
  <si>
    <t>ТЕРр53-5-1</t>
  </si>
  <si>
    <t>Ремонт каркасных стен со сменой Ремонт каркасных стен со сменой обвязки из бревен</t>
  </si>
  <si>
    <t>ТЕРр53-5-2</t>
  </si>
  <si>
    <t>Ремонт каркасных стен со сменой Ремонт каркасных стен со сменой обвязки из брусьев</t>
  </si>
  <si>
    <t>ТЕРр53-5-3</t>
  </si>
  <si>
    <t>Ремонт каркасных стен со сменой Ремонт каркасных стен со сменой стоек и подкосов из бревен</t>
  </si>
  <si>
    <t>ТЕРр53-5-4</t>
  </si>
  <si>
    <t>Ремонт каркасных стен со сменой Ремонт каркасных стен со сменой стоек и подкосов из брусьев</t>
  </si>
  <si>
    <t>Раздел 5. Добавление утепляющей засыпки</t>
  </si>
  <si>
    <t>ТЕРр53-6-1</t>
  </si>
  <si>
    <t>Добавление утепляющей засыпки</t>
  </si>
  <si>
    <t>Раздел 6. Смена досок чистой обшивки стен</t>
  </si>
  <si>
    <t>ТЕРр53-7-1</t>
  </si>
  <si>
    <t>Смена отдельных досок чистой наружной обшивки стен</t>
  </si>
  <si>
    <t>Раздел 7. Устройство второй обшивки из досок с засыпкой утеплителем</t>
  </si>
  <si>
    <t>ТЕРр53-8-1</t>
  </si>
  <si>
    <t>Устройство второй обшивки из досок с засыпкой утеплителем</t>
  </si>
  <si>
    <t>Раздел 8. Смена венцов в стенах</t>
  </si>
  <si>
    <t>ТЕРр53-9-1</t>
  </si>
  <si>
    <t>Смена венцов в стенах Смена венцов в стенах из бревен окладных диаметром 240 мм</t>
  </si>
  <si>
    <t>ТЕРр53-9-2</t>
  </si>
  <si>
    <t>Смена венцов в стенах Смена венцов в стенах из бревен окладных диаметром 270 мм</t>
  </si>
  <si>
    <t>ТЕРр53-9-3</t>
  </si>
  <si>
    <t>Смена венцов в стенах Смена венцов в стенах из бревен рядовых диаметром 240 мм</t>
  </si>
  <si>
    <t>ТЕРр53-9-4</t>
  </si>
  <si>
    <t>Смена венцов в стенах Смена венцов в стенах из бревен рядовых диаметром 270 мм</t>
  </si>
  <si>
    <t>ТЕРр53-9-5</t>
  </si>
  <si>
    <t>Смена венцов в стенах Смена венцов в стенах из брусьев окладных сечением 200х200 мм</t>
  </si>
  <si>
    <t>ТЕРр53-9-6</t>
  </si>
  <si>
    <t>Смена венцов в стенах Смена венцов в стенах из брусьев окладных сечением 220х220 мм</t>
  </si>
  <si>
    <t>ТЕРр53-9-7</t>
  </si>
  <si>
    <t>Смена венцов в стенах Смена венцов в стенах из брусьев рядовых сечением 200х200 мм</t>
  </si>
  <si>
    <t>ТЕРр53-9-8</t>
  </si>
  <si>
    <t>Смена венцов в стенах Смена венцов в стенах из брусьев рядовых сечением 220х220 мм</t>
  </si>
  <si>
    <t>Раздел 9. Подъем рубленых стен домкратом</t>
  </si>
  <si>
    <t>ТЕРр53-10-1</t>
  </si>
  <si>
    <t>Подъем рубленых стен домкратом</t>
  </si>
  <si>
    <t>Раздел 10. Ремонт конопатки стен</t>
  </si>
  <si>
    <t>ТЕРр53-11-1</t>
  </si>
  <si>
    <t>Ремонт конопатки шва с добавлением пакли</t>
  </si>
  <si>
    <t>Раздел 11. Укрепление деревянных стен</t>
  </si>
  <si>
    <t>ТЕРр53-12-1</t>
  </si>
  <si>
    <t>Укрепление деревянных стен Укрепление деревянных стен сжимами из бревен</t>
  </si>
  <si>
    <t>ТЕРр53-12-2</t>
  </si>
  <si>
    <t>Укрепление деревянных стен Укрепление деревянных стен сжимами из брусьев</t>
  </si>
  <si>
    <t>ТЕРр53-12-3</t>
  </si>
  <si>
    <t>Укрепление деревянных стен Укрепление деревянных стен сжимами из пластин</t>
  </si>
  <si>
    <t>ТЕРр53-12-4</t>
  </si>
  <si>
    <t>Укрепление деревянных стен Укрепление деревянных стен подкосами</t>
  </si>
  <si>
    <t>Раздел 12. Облицовка откосов проемов кирпичом при толщине заделки в 1/4 кирпича</t>
  </si>
  <si>
    <t>ТЕРр53-13-1</t>
  </si>
  <si>
    <t>Облицовка откосов проемов кирпичом при толщине заделки в 1/4 кирпича</t>
  </si>
  <si>
    <t>Раздел 13. Заделка трещин в кирпичных стенах</t>
  </si>
  <si>
    <t>ТЕРр53-14-1</t>
  </si>
  <si>
    <t>Заделка трещин в кирпичных стенах Заделка трещин в кирпичных стенах цементным раствором</t>
  </si>
  <si>
    <t>ТЕРр53-14-2</t>
  </si>
  <si>
    <t>Заделка трещин в кирпичных стенах Заделка трещин в кирпичных стенах кирпичом</t>
  </si>
  <si>
    <t>Раздел 14. Ремонт поверхности кирпичных стен</t>
  </si>
  <si>
    <t>ТЕРр53-15-1</t>
  </si>
  <si>
    <t>Ремонт лицевой поверхности наружных кирпичных стен при глубине заделки Ремонт лицевой поверхности наружных кирпичных стен при глубине заделки в 1/2 кирпича площадью в одном месте до 1 м2</t>
  </si>
  <si>
    <t>ТЕРр53-15-2</t>
  </si>
  <si>
    <t>Ремонт лицевой поверхности наружных кирпичных стен при глубине заделки Ремонт лицевой поверхности наружных кирпичных стен при глубине заделки в 1/2 кирпича площадью в одном месте более 1 м2</t>
  </si>
  <si>
    <t>ТЕРр53-15-3</t>
  </si>
  <si>
    <t>Ремонт лицевой поверхности наружных кирпичных стен при глубине заделки Ремонт лицевой поверхности наружных кирпичных стен при глубине заделки в 1 кирпич площадью в одном месте до 1 м2</t>
  </si>
  <si>
    <t>ТЕРр53-15-4</t>
  </si>
  <si>
    <t>Ремонт лицевой поверхности наружных кирпичных стен при глубине заделки Ремонт лицевой поверхности наружных кирпичных стен при глубине заделки в 1 кирпич площадью в одном месте более 1 м2</t>
  </si>
  <si>
    <t>ТЕРр53-15-5</t>
  </si>
  <si>
    <t>Ремонт лицевой поверхности наружных кирпичных стен при глубине заделки Стесывание неровностей толщиной до 40 мм при ремонте лицевой поверхности наружных кирпичных стен</t>
  </si>
  <si>
    <t>ТЕРр53-15-6</t>
  </si>
  <si>
    <t>Ремонт внутренней поверхности кирпичных стен при глубине заделки Ремонт внутренней поверхности кирпичных стен при глубине заделки в 1/2 кирпича площадью в одном месте до 1 м2</t>
  </si>
  <si>
    <t>ТЕРр53-15-7</t>
  </si>
  <si>
    <t>Ремонт внутренней поверхности кирпичных стен при глубине заделки Ремонт внутренней поверхности кирпичных стен при глубине заделки в 1/2 кирпича площадью в одном месте более 1 м2</t>
  </si>
  <si>
    <t>ТЕРр53-15-8</t>
  </si>
  <si>
    <t>Ремонт внутренней поверхности кирпичных стен при глубине заделки Ремонт внутренней поверхности кирпичных стен при глубине заделки в 1 кирпич площадью в одном месте до 1 м2</t>
  </si>
  <si>
    <t>ТЕРр53-15-9</t>
  </si>
  <si>
    <t>Ремонт внутренней поверхности кирпичных стен при глубине заделки Ремонт внутренней поверхности кирпичных стен при глубине заделки в 1 кирпич площадью в одном месте более 1 м2</t>
  </si>
  <si>
    <t>ТЕРр53-15-10</t>
  </si>
  <si>
    <t>Ремонт внутренней поверхности кирпичных стен при глубине заделки Стесывание неровностей толщиной до 40 мм при ремонте внутренней поверхности кирпичных стен</t>
  </si>
  <si>
    <t>Раздел 15. Ремонт кладки стен отдельными местами</t>
  </si>
  <si>
    <t>ТЕРр53-16-1</t>
  </si>
  <si>
    <t>Ремонт кирпичной кладки стен отдельными местами</t>
  </si>
  <si>
    <t>ТЕРр53-16-2</t>
  </si>
  <si>
    <t>Ремонт бутовой кладки стен отдельными местами</t>
  </si>
  <si>
    <t>Раздел 16. Ремонт стен из шлакобетонных камней</t>
  </si>
  <si>
    <t>ТЕРр53-17-1</t>
  </si>
  <si>
    <t>Ремонт стен из сплошных шлакобетонных камней</t>
  </si>
  <si>
    <t>ТЕРр53-17-2</t>
  </si>
  <si>
    <t>Ремонт стен из пустотных шлакобетонных камней</t>
  </si>
  <si>
    <t>Раздел 17. Ремонт перемычек</t>
  </si>
  <si>
    <t>ТЕРр53-18-1</t>
  </si>
  <si>
    <t>Перекладка клинчатых кирпичных перемычек</t>
  </si>
  <si>
    <t>ТЕРр53-18-2</t>
  </si>
  <si>
    <t>Устройство монолитных железобетонных перемычек</t>
  </si>
  <si>
    <t>Раздел 18. Смена клинчатой перемычки на брусковую железобетонную</t>
  </si>
  <si>
    <t>ТЕРр53-19-1</t>
  </si>
  <si>
    <t>Смена клинчатой перемычки на брусковую железобетонную Смена клинчатой перемычки на брусковую железобетонную разгрузочную</t>
  </si>
  <si>
    <t>ТЕРр53-19-2</t>
  </si>
  <si>
    <t>Смена клинчатой перемычки на брусковую железобетонную Смена клинчатой перемычки на брусковую железобетонную рядовую</t>
  </si>
  <si>
    <t>Раздел 19. Кладка отдельных участков стен из кирпича и заделка проемов кирпичом</t>
  </si>
  <si>
    <t>ТЕРр53-20-1</t>
  </si>
  <si>
    <t>Кладка отдельных участков из кирпича Кладка отдельных участков из кирпича наружных простых стен</t>
  </si>
  <si>
    <t>ТЕРр53-20-2</t>
  </si>
  <si>
    <t>Кладка отдельных участков из кирпича Кладка отдельных участков из кирпича наружных стен средней сложности</t>
  </si>
  <si>
    <t>ТЕРр53-20-3</t>
  </si>
  <si>
    <t>Кладка отдельных участков из кирпича Кладка отдельных участков из кирпича наружных сложных стен</t>
  </si>
  <si>
    <t>ТЕРр53-20-4</t>
  </si>
  <si>
    <t>Кладка отдельных участков из кирпича Кладка отдельных участков из кирпича внутренних стен</t>
  </si>
  <si>
    <t>Раздел 20. Ремонт и восстановление герметизации стыков наружных стеновых панелей и расшивка швов стеновых панелей и панелей перекрытий</t>
  </si>
  <si>
    <t>ТЕРр53-21-1</t>
  </si>
  <si>
    <t>Ремонт и восстановление герметизации горизонтальных и вертикальных стыков стеновых панелей прокладками на клее в один ряд</t>
  </si>
  <si>
    <t>ТЕРр53-21-2</t>
  </si>
  <si>
    <t>Ремонт и восстановление герметизации стеновых панелей Ремонт и восстановление герметизации стеновых панелей минераловатными пакетами, стык горизонтальный</t>
  </si>
  <si>
    <t>ТЕРр53-21-3</t>
  </si>
  <si>
    <t>Ремонт и восстановление герметизации стеновых панелей Ремонт и восстановление герметизации стеновых панелей минераловатными пакетами, стык вертикальный</t>
  </si>
  <si>
    <t>ТЕРр53-21-4</t>
  </si>
  <si>
    <t>Ремонт и восстановление герметизации стеновых панелей Ремонт и восстановление герметизации стеновых панелей пенополистиролом, стык горизонтальный</t>
  </si>
  <si>
    <t>ТЕРр53-21-5</t>
  </si>
  <si>
    <t>Ремонт и восстановление герметизации стеновых панелей Ремонт и восстановление герметизации стеновых панелей пенополистиролом, стык вертикальный</t>
  </si>
  <si>
    <t>ТЕРр53-21-6</t>
  </si>
  <si>
    <t>Ремонт и восстановление герметизации горизонтальных и вертикальных стыков стеновых панелей мастикой Ремонт и восстановление герметизации горизонтальных и вертикальных стыков стеновых панелей мастикой вулканизирующейся тиоколовой или монтажной пеной типа «Makroflex», «Soudal», «Neo Flex», «Chemlux», «Paso» и т.п.</t>
  </si>
  <si>
    <t>ТЕРр53-21-7</t>
  </si>
  <si>
    <t>Ремонт и восстановление герметизации горизонтальных и вертикальных стыков стеновых панелей мастикой Ремонт и восстановление герметизации горизонтальных и вертикальных стыков стеновых панелей мастикой герметизирующей нетвердеющей или силиконовыми и акриловыми герметиками</t>
  </si>
  <si>
    <t>ТЕРр53-21-8</t>
  </si>
  <si>
    <t>Ремонт и восстановление герметизации коробок окон и балконных дверей мастикой Ремонт и восстановление герметизации коробок окон и балконных дверей мастикой вулканизирующейся тиоколовой или монтажной пеной типа «Makroflex», «Soudal», «Neo Flex», «Chemlux», «Paso» и т.п.</t>
  </si>
  <si>
    <t>ТЕРр53-21-9</t>
  </si>
  <si>
    <t>Ремонт и восстановление герметизации коробок окон и балконных дверей мастикой Ремонт и восстановление герметизации коробок окон и балконных дверей мастикой герметизирующей нетвердеющей или силиконовыми и акриловыми герметиками</t>
  </si>
  <si>
    <t>ТЕРр53-21-10</t>
  </si>
  <si>
    <t>Ремонт и восстановление герметизации коробок окон и балконных дверей мастикой Устройство водоотбойной ленты вертикальных стыков</t>
  </si>
  <si>
    <t>ТЕРр53-21-11</t>
  </si>
  <si>
    <t>Ремонт и восстановление герметизации коробок окон и балконных дверей мастикой Устройство водоотводящего фартука вертикальных стыков</t>
  </si>
  <si>
    <t>ТЕРр53-21-12</t>
  </si>
  <si>
    <t>Восстановление солнцезащиты Восстановление солнцезащиты полимерцементным составом</t>
  </si>
  <si>
    <t>ТЕРр53-21-13</t>
  </si>
  <si>
    <t>Восстановление солнцезащиты Восстановление солнцезащиты красками ПХВ (бутадионстирольными или кумаронокаучуковыми)</t>
  </si>
  <si>
    <t>ТЕРр53-21-14</t>
  </si>
  <si>
    <t>Восстановление солнцезащиты Устройство чеканки и расшивка швов цокольных панелей с внутренней стороны раствором</t>
  </si>
  <si>
    <t>ТЕРр53-21-15</t>
  </si>
  <si>
    <t>Восстановление солнцезащиты Устройство промазки и расшивка швов панелей перекрытий раствором снизу</t>
  </si>
  <si>
    <t>ТЕРр53-21-16</t>
  </si>
  <si>
    <t>Ремонт и восстановление стыков, облицованных полиэтиленовыми полосами, на поверхностях Ремонт и восстановление стыков, облицованных полиэтиленовыми полосами, на поверхностях горизонтальных</t>
  </si>
  <si>
    <t>ТЕРр53-21-17</t>
  </si>
  <si>
    <t>Ремонт и восстановление стыков, облицованных полиэтиленовыми полосами, на поверхностях Ремонт и восстановление стыков, облицованных полиэтиленовыми полосами, на поверхностях вертикальных</t>
  </si>
  <si>
    <t>ТЕРр53-21-18</t>
  </si>
  <si>
    <t>Ремонт и восстановление стыков, облицованных полиэтиленовыми полосами, на поверхностях Ремонт и восстановление стыков, облицованных полиэтиленовыми полосами, на поверхностях потолочных</t>
  </si>
  <si>
    <t>ТЕРр53-21-19</t>
  </si>
  <si>
    <t>Ремонт и восстановление изоляции шахт лифтов Ремонт и восстановление изоляции шахт лифтов монтажной пеной типа «Makroflex», «Soudal», «Neo Flex», «Chemlux», «Paso» и т.п.</t>
  </si>
  <si>
    <t>ТЕРр53-21-20</t>
  </si>
  <si>
    <t>Ремонт и восстановление изоляции шахт лифтов Ремонт и восстановление изоляции шахт лифтов прокладками ПРП в 2 слоя</t>
  </si>
  <si>
    <t>ТЕРр53-21-21</t>
  </si>
  <si>
    <t>Ремонт и восстановление уплотнения стыков прокладками ПРП в 1 ряд в стенах, оконных, дверных и балконных блоках Ремонт и восстановление уплотнения стыков прокладками ПРП в 1 ряд в стенах, оконных, дверных и балконных блоках насухо</t>
  </si>
  <si>
    <t>ТЕРр53-21-22</t>
  </si>
  <si>
    <t>Ремонт и восстановление уплотнения стыков прокладками ПРП в 1 ряд в стенах, оконных, дверных и балконных блоках Ремонт и восстановление уплотнения стыков прокладками ПРП в 1 ряд в стенах, оконных, дверных и балконных блоках на мастике</t>
  </si>
  <si>
    <t>ТЕРр53-21-23</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</si>
  <si>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навесных люлек бутилкаучуковыми и нетвердеющими мастиками с установкой упругой прокладки</t>
  </si>
  <si>
    <t>ТЕРр53-21-24</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</si>
  <si>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канатного метода отверждающими мастиками или герметиками без установки упругой прокладки</t>
  </si>
  <si>
    <t>ТЕРр53-21-25</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</si>
  <si>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канатного метода отверждающими мастиками или герметиками с установкой упругой прокладки</t>
  </si>
  <si>
    <t>ТЕРр53-21-26</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</si>
  <si>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автогидроподъемника отверждающими мастиками или герметиками без установки упругой прокладки</t>
  </si>
  <si>
    <t>ТЕРр53-21-27</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</si>
  <si>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автогидроподъемника отверждающими мастиками или герметиками с установкой упругой прокладки</t>
  </si>
  <si>
    <t>ТЕРр53-21-28</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</si>
  <si>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наружных инвентарных лесов отверждающими мастиками или герметиками без установки упругой прокладки</t>
  </si>
  <si>
    <t>ТЕРр53-21-29</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</si>
  <si>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наружных инвентарных лесов отверждающими мастиками или герметиками с установкой упругой прокладки</t>
  </si>
  <si>
    <t>ТЕРр53-21-30</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</si>
  <si>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навесных люлек отверждающими мастиками или герметиками без установки упругой прокладки</t>
  </si>
  <si>
    <t>ТЕРр53-21-31</t>
  </si>
  <si>
    <t>Ремонт и восстановление герметизации стыковшириной панельного шва 30 мм наружных стеновых панелей с применением Ремонт и восстановление герметизации стыковшириной панельного шва 30 мм наружных стеновых панелей с применением навесных люлек отверждающими мастиками или герметиками с установкой упругой прокладки</t>
  </si>
  <si>
    <t>ТЕРр53-21-32</t>
  </si>
  <si>
    <t>При изменении ширины панельного шва на каждые 10 мм добавлять к расценке При изменении ширины панельного шва на каждые 10 мм добавлять к расценке 53-21-24</t>
  </si>
  <si>
    <t>ТЕРр53-21-33</t>
  </si>
  <si>
    <t>При изменении ширины панельного шва на каждые 10 мм добавлять к расценке При изменении ширины панельного шва на каждые 10 мм добавлять к расценке 53-21-25</t>
  </si>
  <si>
    <t>ТЕРр53-21-34</t>
  </si>
  <si>
    <t>При изменении ширины панельного шва на каждые 10 мм добавлять к расценке При изменении ширины панельного шва на каждые 10 мм добавлять к расценке 53-21-26</t>
  </si>
  <si>
    <t>ТЕРр53-21-35</t>
  </si>
  <si>
    <t>При изменении ширины панельного шва на каждые 10 мм добавлять к расценке При изменении ширины панельного шва на каждые 10 мм добавлять к расценке 53-21-27</t>
  </si>
  <si>
    <t>ТЕРр53-21-36</t>
  </si>
  <si>
    <t>При изменении ширины панельного шва на каждые 10 мм добавлять к расценке При изменении ширины панельного шва на каждые 10 мм добавлять к расценке 53-21-28</t>
  </si>
  <si>
    <t>ТЕРр53-21-37</t>
  </si>
  <si>
    <t>При изменении ширины панельного шва на каждые 10 мм добавлять к расценке При изменении ширины панельного шва на каждые 10 мм добавлять к расценке 53-21-29</t>
  </si>
  <si>
    <t>ТЕРр53-21-38</t>
  </si>
  <si>
    <t>При изменении ширины панельного шва на каждые 10 мм добавлять к расценке При изменении ширины панельного шва на каждые 10 мм добавлять к расценке 53-21-30</t>
  </si>
  <si>
    <t>ТЕРр53-21-39</t>
  </si>
  <si>
    <t>При изменении ширины панельного шва на каждые 10 мм добавлять к расценке При изменении ширины панельного шва на каждые 10 мм добавлять к расценке 53-21-31</t>
  </si>
  <si>
    <t>ТЕРр53-21-40</t>
  </si>
  <si>
    <t>При изменении ширины панельного шва на каждые 10 мм добавлять к расценке Ремонт и восстановление герметизации стыков наружных стеновых панелей прокладками "Вилатерм", монтажной пеной (типа "Makroflex", "Soudal", "Neo Flex", "Chemlux", "Paso" и т.п.) и мастикой вулканизирующейся</t>
  </si>
  <si>
    <t>Раздел 21. Временная разгрузка каменных конструкций деревянными стойками из бревен</t>
  </si>
  <si>
    <t>ТЕРр53-22-1</t>
  </si>
  <si>
    <t>Временная разгрузка каменных конструкций деревянными стойками из бревен</t>
  </si>
  <si>
    <t>Раздел 22. Перекладка карнизов</t>
  </si>
  <si>
    <t>ТЕРр53-23-1</t>
  </si>
  <si>
    <t>Перекладка кирпичного карниза при высоте (в рядах) Перекладка кирпичного карниза при высоте (в рядах) в 4 кирпича</t>
  </si>
  <si>
    <t>ТЕРр53-23-2</t>
  </si>
  <si>
    <t>Перекладка кирпичного карниза при высоте (в рядах) Перекладка кирпичного карниза при высоте (в рядах) в 6 кирпичей</t>
  </si>
  <si>
    <t>ТЕРр53-23-3</t>
  </si>
  <si>
    <t>Перекладка кирпичного карниза при высоте (в рядах) Замена кирпичного карниза на сборный железобетонный</t>
  </si>
  <si>
    <t>Раздел 23. Устройство горизонтальной гидроизоляции кирпичных стен ремонтируемых зданий методом инъецирования</t>
  </si>
  <si>
    <t>ТЕРр53-24-1</t>
  </si>
  <si>
    <t>Устройство горизонтальной гидроизоляции кирпичных стен ремонтируемых зданий методом инъецирования при толщине кладки стены Устройство горизонтальной гидроизоляции кирпичных стен ремонтируемых зданий методом инъецирования при толщине кладки стены в 1 кирпич</t>
  </si>
  <si>
    <t>ТЕРр53-24-2</t>
  </si>
  <si>
    <t>Устройство горизонтальной гидроизоляции кирпичных стен ремонтируемых зданий методом инъецирования при толщине кладки стены Устройство горизонтальной гидроизоляции кирпичных стен ремонтируемых зданий методом инъецирования при толщине кладки стены в 1,5 кирпича</t>
  </si>
  <si>
    <t>ТЕРр53-24-3</t>
  </si>
  <si>
    <t>Устройство горизонтальной гидроизоляции кирпичных стен ремонтируемых зданий методом инъецирования при толщине кладки стены Устройство горизонтальной гидроизоляции кирпичных стен ремонтируемых зданий методом инъецирования при толщине кладки стены в 2 кирпича</t>
  </si>
  <si>
    <t>ТЕРр53-24-4</t>
  </si>
  <si>
    <t>Устройство горизонтальной гидроизоляции кирпичных стен ремонтируемых зданий методом инъецирования при толщине кладки стены Устройство горизонтальной гидроизоляции кирпичных стен ремонтируемых зданий методом инъецирования при толщине кладки стены в 2,5 кирпича</t>
  </si>
  <si>
    <t>ТЕРр53-24-5</t>
  </si>
  <si>
    <t>Устройство горизонтальной гидроизоляции кирпичных стен ремонтируемых зданий методом инъецирования при толщине кладки стены Устройство горизонтальной гидроизоляции кирпичных стен ремонтируемых зданий методом инъецирования при толщине кладки стены в 3 кирпича</t>
  </si>
  <si>
    <t>ТЕРр53-24-6</t>
  </si>
  <si>
    <t>Устройство горизонтальной гидроизоляции кирпичных стен ремонтируемых зданий методом инъецирования при толщине кладки стены Устройство горизонтальной гидроизоляции кирпичных стен ремонтируемых зданий методом инъецирования при толщине кладки стены в 4 кирпича</t>
  </si>
  <si>
    <t>Раздел 24. Устройство металлических перемычек в стенах существующих зданий</t>
  </si>
  <si>
    <t>ТЕРр53-25-1</t>
  </si>
  <si>
    <t>Устройство металлических перемычек в стенах существующих зданий</t>
  </si>
  <si>
    <t>ТЕРр-2001-54 Перекрытия</t>
  </si>
  <si>
    <t>Раздел 1. Разборка перекрытий по стальным балкам с междубалочным заполнением из бетонных сводиков</t>
  </si>
  <si>
    <t>ТЕРр54-1-1</t>
  </si>
  <si>
    <t>Разборка перекрытий по стальным балкам с междубалочным заполнением из бетонных сводиков</t>
  </si>
  <si>
    <t>Раздел 2. Разборка стальных балок перекрытий</t>
  </si>
  <si>
    <t>ТЕРр54-2-1</t>
  </si>
  <si>
    <t>Разборка стальных балок перекрытий</t>
  </si>
  <si>
    <t>Раздел 3. Разборка подшивки потолков</t>
  </si>
  <si>
    <t>ТЕРр54-3-1</t>
  </si>
  <si>
    <t>Разборка подшивки потолков Разборка подшивки потолков чистой из строганных досок</t>
  </si>
  <si>
    <t>ТЕРр54-3-2</t>
  </si>
  <si>
    <t>Разборка подшивки потолков Разборка подшивки потолков чистой из фанеры</t>
  </si>
  <si>
    <t>ТЕРр54-3-3</t>
  </si>
  <si>
    <t>Разборка подшивки потолков Разборка подшивки потолков оштукатуренной</t>
  </si>
  <si>
    <t>Раздел 4. Ремонт деревянных балок</t>
  </si>
  <si>
    <t>ТЕРр54-4-1</t>
  </si>
  <si>
    <t>Ремонт деревянных балок Ремонт деревянных балок с заменой концов</t>
  </si>
  <si>
    <t>ТЕРр54-4-2</t>
  </si>
  <si>
    <t>Ремонт деревянных балок Ремонт деревянных балок с заменой черепных брусков</t>
  </si>
  <si>
    <t>ТЕРр54-4-3</t>
  </si>
  <si>
    <t>Ремонт деревянных балок Ремонт деревянных балок нашивкой досок</t>
  </si>
  <si>
    <t>Раздел 5. Ремонт деревянных перекрытий со сменой подборов</t>
  </si>
  <si>
    <t>ТЕРр54-5-1</t>
  </si>
  <si>
    <t>Ремонт деревянных перекрытий со сменой подборов Ремонт деревянных перекрытий со сменой подборов из досок</t>
  </si>
  <si>
    <t>ТЕРр54-5-2</t>
  </si>
  <si>
    <t>Ремонт деревянных перекрытий со сменой подборов Ремонт деревянных перекрытий со сменой подборов из горбыля, пластин неоштукатуренных</t>
  </si>
  <si>
    <t>ТЕРр54-5-3</t>
  </si>
  <si>
    <t>Ремонт деревянных перекрытий со сменой подборов Ремонт деревянных перекрытий со сменой подборов из горбыля, пластин оштукатуренных</t>
  </si>
  <si>
    <t>ТЕРр54-5-4</t>
  </si>
  <si>
    <t>Ремонт деревянных перекрытий со сменой подборов Ремонт деревянных перекрытий со сменой подборов из щитов</t>
  </si>
  <si>
    <t>Раздел 6. Врубка деревянного ригеля между балками</t>
  </si>
  <si>
    <t>ТЕРр54-6-1</t>
  </si>
  <si>
    <t>Врубка деревянного ригеля между балками Врубка деревянного ригеля между балками при разобранной подшивке</t>
  </si>
  <si>
    <t>ТЕРр54-6-2</t>
  </si>
  <si>
    <t>Врубка деревянного ригеля между балками Врубка деревянного ригеля между балками при неразобранной подшивке</t>
  </si>
  <si>
    <t>Раздел 7. Смена засыпки перекрытия</t>
  </si>
  <si>
    <t>ТЕРр54-7-1</t>
  </si>
  <si>
    <t>Смена засыпки перекрытия Смена засыпки перекрытия с укладкой толя</t>
  </si>
  <si>
    <t>ТЕРр54-7-2</t>
  </si>
  <si>
    <t>Смена засыпки перекрытия Смена засыпки перекрытия со смазкой глиняным раствором</t>
  </si>
  <si>
    <t>Раздел 8. Укладка металлических балок</t>
  </si>
  <si>
    <t>ТЕРр54-8-1</t>
  </si>
  <si>
    <t>Укладка металлических балок в перекрытиях Укладка металлических балок в перекрытиях междуэтажных</t>
  </si>
  <si>
    <t>ТЕРр54-8-2</t>
  </si>
  <si>
    <t>Укладка металлических балок в перекрытиях Укладка металлических балок в перекрытиях чердачных</t>
  </si>
  <si>
    <t>Раздел 9. Укладка плит перекрытий площадью до 0,8 м2 с заделкой швов</t>
  </si>
  <si>
    <t>ТЕРр54-9-1</t>
  </si>
  <si>
    <t>Укладка плит перекрытий площадью до 0,8 м2 с заделкой швов</t>
  </si>
  <si>
    <t>Раздел 10. Установка деревянной стойки под балки или прогоны</t>
  </si>
  <si>
    <t>ТЕРр54-10-1</t>
  </si>
  <si>
    <t>Установка деревянной стойки под балки или прогоны</t>
  </si>
  <si>
    <t>Раздел 11. Установка металлических анкеров на концы деревянных балок</t>
  </si>
  <si>
    <t>ТЕРр54-11-1</t>
  </si>
  <si>
    <t>Установка металлических анкеров на концы деревянных балок</t>
  </si>
  <si>
    <t>Раздел 12. Укрепление существующей подшивки потолка</t>
  </si>
  <si>
    <t>ТЕРр54-12-1</t>
  </si>
  <si>
    <t>Укрепление существующей подшивки потолка</t>
  </si>
  <si>
    <t>Раздел 13. Устранение просадки конца балки на опоре</t>
  </si>
  <si>
    <t>ТЕРр54-13-1</t>
  </si>
  <si>
    <t>Устранение просадки конца балки на опоре</t>
  </si>
  <si>
    <t>Раздел 14. Укрепление концов деревянных балок</t>
  </si>
  <si>
    <t>ТЕРр54-14-1</t>
  </si>
  <si>
    <t>Укрепление концов деревянных балок Укрепление концов деревянных балок у каменной стены при помощи подбалки из бруса сверху или снизу</t>
  </si>
  <si>
    <t>ТЕРр54-14-2</t>
  </si>
  <si>
    <t>Укрепление концов деревянных балок Укрепление концов деревянных балок у каменной стены при помощи коротыша, заделываемого в стену</t>
  </si>
  <si>
    <t>ТЕРр54-14-3</t>
  </si>
  <si>
    <t>Укрепление концов деревянных балок Укрепление концов деревянных балок у рубленой стены при помощи коротыша на болтах к стене</t>
  </si>
  <si>
    <t>Раздел 15. Укладка сборных железобетонных настилов перекрытия на существующие каменные стены</t>
  </si>
  <si>
    <t>ТЕРр54-15-1</t>
  </si>
  <si>
    <t>Укладка сборных железобетонных настилов перекрытия на существующие каменные стены</t>
  </si>
  <si>
    <t>ТЕРр-2001-55 Перегородки</t>
  </si>
  <si>
    <t>Раздел 1. Смена или переборка оштукатуренных перегородок из досок</t>
  </si>
  <si>
    <t>ТЕРр55-1-1</t>
  </si>
  <si>
    <t>Смена или переборка оштукатуренных перегородок из досок, забранных в обвязки, с добавлением новых досок Смена или переборка оштукатуренных перегородок из досок, забранных в обвязки, с добавлением новых досок до 10%</t>
  </si>
  <si>
    <t>ТЕРр55-1-2</t>
  </si>
  <si>
    <t>Смена или переборка оштукатуренных перегородок из досок, забранных в обвязки, с добавлением новых досок Смена или переборка оштукатуренных перегородок из досок, забранных в обвязки, с добавлением новых досок до 25%</t>
  </si>
  <si>
    <t>ТЕРр55-1-3</t>
  </si>
  <si>
    <t>Смена или переборка оштукатуренных перегородок из досок, забранных в обвязки, с добавлением новых досок Смена или переборка оштукатуренных перегородок из досок, забранных в обвязки, с добавлением новых досок до 50%</t>
  </si>
  <si>
    <t>ТЕРр55-1-4</t>
  </si>
  <si>
    <t>Смена или переборка оштукатуренных каркасно-обшивных перегородок без засыпки с добавлением новых досок Смена или переборка оштукатуренных каркасно-обшивных перегородок без засыпки с добавлением новых досок до 10%</t>
  </si>
  <si>
    <t>ТЕРр55-1-5</t>
  </si>
  <si>
    <t>Смена или переборка оштукатуренных каркасно-обшивных перегородок без засыпки с добавлением новых досок Смена или переборка оштукатуренных каркасно-обшивных перегородок без засыпки с добавлением новых досок до 25%</t>
  </si>
  <si>
    <t>ТЕРр55-1-6</t>
  </si>
  <si>
    <t>Смена или переборка оштукатуренных каркасно-обшивных перегородок без засыпки с добавлением новых досок Смена или переборка оштукатуренных каркасно-обшивных перегородок без засыпки с добавлением новых досок до 50%</t>
  </si>
  <si>
    <t>Раздел 2. Перестановка филенчатых перегородок</t>
  </si>
  <si>
    <t>ТЕРр55-2-1</t>
  </si>
  <si>
    <t>Перестановка филенчатых перегородок</t>
  </si>
  <si>
    <t>Раздел 3. Смена отдельных участков перегородок из стеклоблоков</t>
  </si>
  <si>
    <t>ТЕРр55-3-1</t>
  </si>
  <si>
    <t>Смена отдельных участков перегородок из стеклоблоков</t>
  </si>
  <si>
    <t>Раздел 4. Установка перегородок из гипсовых пазогребневых плит по технологии «Knauf»</t>
  </si>
  <si>
    <t>ТЕРр55-4-1</t>
  </si>
  <si>
    <t>Установка перегородок из гипсовых пазогребневых плит по технологии «Knauf» Установка перегородок из гипсовых пазогребневых плит по технологии «Knauf» в 1 слой при высоте этажа до 4 м</t>
  </si>
  <si>
    <t>ТЕРр55-4-2</t>
  </si>
  <si>
    <t>Установка перегородок из гипсовых пазогребневых плит по технологии «Knauf» Установка перегородок из гипсовых пазогребневых плит по технологии «Knauf» в 1 слой при высоте этажа свыше 4 м</t>
  </si>
  <si>
    <t>ТЕРр55-4-3</t>
  </si>
  <si>
    <t>Установка перегородок из гипсовых пазогребневых плит по технологии «Knauf» Установка перегородок из гипсовых пазогребневых плит по технологии «Knauf» в 2 слоя при высоте этажа до 4 м</t>
  </si>
  <si>
    <t>ТЕРр55-4-4</t>
  </si>
  <si>
    <t>Установка перегородок из гипсовых пазогребневых плит по технологии «Knauf» Установка перегородок из гипсовых пазогребневых плит по технологии «Knauf» в 2 слоя при высоте этажа свыше 4 м</t>
  </si>
  <si>
    <t>Раздел 5. Разборка кирпичных перегородок на отдельные кирпичи</t>
  </si>
  <si>
    <t>ТЕРр55-5-1</t>
  </si>
  <si>
    <t>Разборка кирпичных перегородок на отдельные кирпичи</t>
  </si>
  <si>
    <t>Раздел 6. Пробивка проемов в перегородках со сплошным выравниванием откосов</t>
  </si>
  <si>
    <t>ТЕРр55-6-1</t>
  </si>
  <si>
    <t>Пробивка проемов со сплошным выравниванием откосов в перегородках Пробивка проемов со сплошным выравниванием откосов в перегородках железобетонных</t>
  </si>
  <si>
    <t>ТЕРр55-6-2</t>
  </si>
  <si>
    <t>Пробивка проемов со сплошным выравниванием откосов в перегородках Пробивка проемов со сплошным выравниванием откосов в перегородках кирпичных</t>
  </si>
  <si>
    <t>Раздел 7. Заделка щелей в верхней части перегородок</t>
  </si>
  <si>
    <t>ТЕРр55-7-1</t>
  </si>
  <si>
    <t>Заделка щелей в верхней части перегородок</t>
  </si>
  <si>
    <t>ТЕРр-2001-56 Проемы</t>
  </si>
  <si>
    <t>Раздел 1. Демонтаж оконных коробок</t>
  </si>
  <si>
    <t>ТЕРр56-1-1</t>
  </si>
  <si>
    <t>Демонтаж оконных коробок Демонтаж оконных коробок в каменных стенах с отбивкой штукатурки в откосах</t>
  </si>
  <si>
    <t>ТЕРр56-1-2</t>
  </si>
  <si>
    <t>Демонтаж оконных коробок Демонтаж оконных коробок в каменных стенах с выломкой четвертей в кладке</t>
  </si>
  <si>
    <t>ТЕРр56-1-3</t>
  </si>
  <si>
    <t>Демонтаж оконных коробок Демонтаж оконных коробок в рубленых стенах</t>
  </si>
  <si>
    <t>Раздел 2. Снятие оконных переплетов</t>
  </si>
  <si>
    <t>ТЕРр56-2-1</t>
  </si>
  <si>
    <t>Снятие оконных переплетов Снятие оконных переплетов неостекленных</t>
  </si>
  <si>
    <t>ТЕРр56-2-2</t>
  </si>
  <si>
    <t>Снятие оконных переплетов Снятие оконных переплетов остекленных</t>
  </si>
  <si>
    <t>Раздел 3. Снятие подоконных досок</t>
  </si>
  <si>
    <t>ТЕРр56-3-1</t>
  </si>
  <si>
    <t>Снятие подоконных досок Снятие подоконных досок бетонных и мозаичных</t>
  </si>
  <si>
    <t>ТЕРр56-3-2</t>
  </si>
  <si>
    <t>Снятие подоконных досок Снятие подоконных досок деревянных в каменных зданиях</t>
  </si>
  <si>
    <t>ТЕРр56-3-3</t>
  </si>
  <si>
    <t>Снятие подоконных досок Снятие подоконных досок деревянных в деревянных зданиях</t>
  </si>
  <si>
    <t>Раздел 4. Ремонт оконных коробок и колод</t>
  </si>
  <si>
    <t>ТЕРр56-4-1</t>
  </si>
  <si>
    <t>Ремонт оконных коробок Ремонт оконных коробок в каменных стенах при одном переплете</t>
  </si>
  <si>
    <t>ТЕРр56-4-2</t>
  </si>
  <si>
    <t>Ремонт оконных коробок Ремонт оконных коробок в каменных стенах при двух переплетах</t>
  </si>
  <si>
    <t>ТЕРр56-4-3</t>
  </si>
  <si>
    <t>Ремонт оконных коробок Ремонт оконных коробок в рубленых и брусчатых стенах</t>
  </si>
  <si>
    <t>Раздел 5. Ремонт оконных переплетов</t>
  </si>
  <si>
    <t>ТЕРр56-5-1</t>
  </si>
  <si>
    <t>Ремонт оконных переплетов с заменой брусков Ремонт оконных переплетов с заменой брусков из профилированных заготовок</t>
  </si>
  <si>
    <t>ТЕРр56-5-2</t>
  </si>
  <si>
    <t>Ремонт оконных переплетов с заменой брусков Ремонт оконных переплетов с заменой брусков с изготовлением элементов по размеру и профилю</t>
  </si>
  <si>
    <t>Раздел 6. Ремонт форточек</t>
  </si>
  <si>
    <t>ТЕРр56-6-1</t>
  </si>
  <si>
    <t>Ремонт форточек</t>
  </si>
  <si>
    <t>Раздел 7. Устройство форточек в оконных переплетах</t>
  </si>
  <si>
    <t>ТЕРр56-7-1</t>
  </si>
  <si>
    <t>Устройство форточек в оконных переплетах Устройство форточек в оконных переплетах остекленных спаренных</t>
  </si>
  <si>
    <t>ТЕРр56-7-2</t>
  </si>
  <si>
    <t>Устройство форточек в оконных переплетах Устройство форточек в оконных переплетах остекленных створных</t>
  </si>
  <si>
    <t>ТЕРр56-7-3</t>
  </si>
  <si>
    <t>Устройство форточек в оконных переплетах Устройство форточек в оконных переплетах неостекленных</t>
  </si>
  <si>
    <t>Раздел 8. Установка неостекленных оконных переплетов в готовые коробки</t>
  </si>
  <si>
    <t>ТЕРр56-8-1</t>
  </si>
  <si>
    <t>Установка неостекленных оконных переплетов Установка неостекленных оконных переплетов створных</t>
  </si>
  <si>
    <t>ТЕРр56-8-2</t>
  </si>
  <si>
    <t>Установка неостекленных оконных переплетов Установка неостекленных оконных переплетов глухих</t>
  </si>
  <si>
    <t>ТЕРр56-8-3</t>
  </si>
  <si>
    <t>Установка неостекленных оконных переплетов Установка неостекленных оконных переплетов форточек</t>
  </si>
  <si>
    <t>Раздел 9. Демонтаж дверных коробок</t>
  </si>
  <si>
    <t>ТЕРр56-9-1</t>
  </si>
  <si>
    <t>Демонтаж дверных коробок Демонтаж дверных коробок в каменных стенах с отбивкой штукатурки в откосах</t>
  </si>
  <si>
    <t>ТЕРр56-9-2</t>
  </si>
  <si>
    <t>Демонтаж дверных коробок Демонтаж дверных коробок в каменных стенах с выломкой четвертей в кладке</t>
  </si>
  <si>
    <t>ТЕРр56-9-3</t>
  </si>
  <si>
    <t>Демонтаж дверных коробок Демонтаж дверных коробок в деревянных стенах рубленных</t>
  </si>
  <si>
    <t>ТЕРр56-9-4</t>
  </si>
  <si>
    <t>Демонтаж дверных коробок Демонтаж дверных коробок в деревянных стенах каркасных и в перегородках</t>
  </si>
  <si>
    <t>Раздел 10. Снятие дверных полотен</t>
  </si>
  <si>
    <t>ТЕРр56-10-1</t>
  </si>
  <si>
    <t>Снятие дверных полотен</t>
  </si>
  <si>
    <t>Раздел 11. Снятие наличников</t>
  </si>
  <si>
    <t>ТЕРр56-11-1</t>
  </si>
  <si>
    <t>Снятие наличников</t>
  </si>
  <si>
    <t>Раздел 12. Смена дверных и оконных приборов</t>
  </si>
  <si>
    <t>ТЕРр56-12-1</t>
  </si>
  <si>
    <t>Смена дверных приборов Смена дверных приборов петли</t>
  </si>
  <si>
    <t>ТЕРр56-12-2</t>
  </si>
  <si>
    <t>Смена дверных приборов Смена дверных приборов шпингалеты</t>
  </si>
  <si>
    <t>ТЕРр56-12-3</t>
  </si>
  <si>
    <t>Смена дверных приборов Смена дверных приборов ручки-скобы</t>
  </si>
  <si>
    <t>ТЕРр56-12-4</t>
  </si>
  <si>
    <t>Смена дверных приборов Смена дверных приборов ручки-кнопки</t>
  </si>
  <si>
    <t>ТЕРр56-12-5</t>
  </si>
  <si>
    <t>Смена дверных приборов Смена дверных приборов замки врезные</t>
  </si>
  <si>
    <t>ТЕРр56-12-6</t>
  </si>
  <si>
    <t>Смена дверных приборов Смена дверных приборов замки накладные</t>
  </si>
  <si>
    <t>ТЕРр56-12-7</t>
  </si>
  <si>
    <t>Смена дверных приборов Смена дверных приборов пружины</t>
  </si>
  <si>
    <t>ТЕРр56-12-8</t>
  </si>
  <si>
    <t>Смена дверных приборов Смена дверных приборов задвижки</t>
  </si>
  <si>
    <t>ТЕРр56-12-9</t>
  </si>
  <si>
    <t>Смена дверных приборов Смена дверных приборов щеколды</t>
  </si>
  <si>
    <t>ТЕРр56-12-10</t>
  </si>
  <si>
    <t>Смена оконных приборов Смена оконных приборов петли</t>
  </si>
  <si>
    <t>ТЕРр56-12-11</t>
  </si>
  <si>
    <t>Смена оконных приборов Смена оконных приборов ручки</t>
  </si>
  <si>
    <t>ТЕРр56-12-12</t>
  </si>
  <si>
    <t>Смена оконных приборов Смена оконных приборов остановы</t>
  </si>
  <si>
    <t>ТЕРр56-12-13</t>
  </si>
  <si>
    <t>Смена оконных приборов Смена оконных приборов фрамужные приборы</t>
  </si>
  <si>
    <t>ТЕРр56-12-14</t>
  </si>
  <si>
    <t>Смена оконных приборов Смена оконных приборов петли форточные</t>
  </si>
  <si>
    <t>ТЕРр56-12-15</t>
  </si>
  <si>
    <t>Смена оконных приборов Смена оконных приборов завертки форточные</t>
  </si>
  <si>
    <t>ТЕРр56-12-16</t>
  </si>
  <si>
    <t>Смена оконных приборов Смена оконных приборов задвижки</t>
  </si>
  <si>
    <t>Раздел 13. Ремонт дверных коробок</t>
  </si>
  <si>
    <t>ТЕРр56-13-1</t>
  </si>
  <si>
    <t>Ремонт дверных коробок узких Ремонт дверных коробок узких в каменных стенах без снятия полотен</t>
  </si>
  <si>
    <t>ТЕРр56-13-2</t>
  </si>
  <si>
    <t>Ремонт дверных коробок узких Ремонт дверных коробок узких в каменных стенах со снятием полотен</t>
  </si>
  <si>
    <t>ТЕРр56-13-3</t>
  </si>
  <si>
    <t>Ремонт дверных коробок узких Ремонт дверных коробок узких в деревянных стенах без снятия полотен</t>
  </si>
  <si>
    <t>ТЕРр56-13-4</t>
  </si>
  <si>
    <t>Ремонт дверных коробок узких Ремонт дверных коробок узких в деревянных стенах со снятием полотен</t>
  </si>
  <si>
    <t>ТЕРр56-13-5</t>
  </si>
  <si>
    <t>Ремонт дверных коробок широких в каменных стенах Ремонт дверных коробок широких в каменных стенах без снятия полотен</t>
  </si>
  <si>
    <t>ТЕРр56-13-6</t>
  </si>
  <si>
    <t>Ремонт дверных коробок широких в каменных стенах Ремонт дверных коробок широких в каменных стенах со снятием полотен</t>
  </si>
  <si>
    <t>ТЕРр56-13-7</t>
  </si>
  <si>
    <t>Ремонт дверных коробок широких в каменных стенах Ремонт дверных коробок широких в каменных стенах выправка, укрепление и пристрожка четвертей</t>
  </si>
  <si>
    <t>Раздел 14. Перевязка дверных полотен</t>
  </si>
  <si>
    <t>ТЕРр56-14-1</t>
  </si>
  <si>
    <t>Перевязка дверного полотна с уменьшением размера Перевязка дверного полотна с уменьшением размера по высоте</t>
  </si>
  <si>
    <t>ТЕРр56-14-2</t>
  </si>
  <si>
    <t>Перевязка дверного полотна с уменьшением размера Перевязка дверного полотна с уменьшением размера по ширине</t>
  </si>
  <si>
    <t>ТЕРр56-14-3</t>
  </si>
  <si>
    <t>Перевязка дверного полотна с уменьшением размера Перевязка дверного полотна с уменьшением размера по высоте и ширине</t>
  </si>
  <si>
    <t>Раздел 15. Ремонт дверных полотен</t>
  </si>
  <si>
    <t>ТЕРр56-15-1</t>
  </si>
  <si>
    <t>Ремонт дверных полотен со сменой брусков обвязки Ремонт дверных полотен со сменой брусков обвязки горизонтальных на 2 сопряжения верхних</t>
  </si>
  <si>
    <t>ТЕРр56-15-2</t>
  </si>
  <si>
    <t>Ремонт дверных полотен со сменой брусков обвязки Ремонт дверных полотен со сменой брусков обвязки горизонтальных на 2 сопряжения нижних</t>
  </si>
  <si>
    <t>ТЕРр56-15-3</t>
  </si>
  <si>
    <t>Ремонт дверных полотен со сменой брусков обвязки Ремонт дверных полотен со сменой брусков обвязки вертикальных с числом сопряжений 2</t>
  </si>
  <si>
    <t>ТЕРр56-15-4</t>
  </si>
  <si>
    <t>Ремонт дверных полотен со сменой брусков обвязки Ремонт дверных полотен со сменой брусков обвязки вертикальных с числом сопряжений 3</t>
  </si>
  <si>
    <t>ТЕРр56-15-5</t>
  </si>
  <si>
    <t>Ремонт дверных полотен со сменой брусков обвязки Ремонт дверных полотен со сменой брусков обвязки вертикальных с числом сопряжений 4</t>
  </si>
  <si>
    <t>Раздел 16. Ремонт калевки дверных полотен</t>
  </si>
  <si>
    <t>ТЕРр56-16-1</t>
  </si>
  <si>
    <t>Ремонт калевки дверного полотна</t>
  </si>
  <si>
    <t>Раздел 17. Ремонт порогов</t>
  </si>
  <si>
    <t>ТЕРр56-17-1</t>
  </si>
  <si>
    <t>Ремонт порогов шириной Ремонт порогов шириной 100 мм</t>
  </si>
  <si>
    <t>ТЕРр56-17-2</t>
  </si>
  <si>
    <t>Ремонт порогов шириной Ремонт порогов шириной до 150 мм</t>
  </si>
  <si>
    <t>Раздел 18. Укрепление оконных и дверных коробок</t>
  </si>
  <si>
    <t>ТЕРр56-18-1</t>
  </si>
  <si>
    <t>Укрепление оконных и дверных коробок Укрепление оконных и дверных коробок с конопаткой</t>
  </si>
  <si>
    <t>ТЕРр56-18-2</t>
  </si>
  <si>
    <t>Укрепление оконных и дверных коробок Укрепление оконных и дверных коробок без конопатки</t>
  </si>
  <si>
    <t>Раздел 19. Обивка дверей дерматином</t>
  </si>
  <si>
    <t>ТЕРр56-19-1</t>
  </si>
  <si>
    <t>Обивка дверей дерматином</t>
  </si>
  <si>
    <t>Раздел 20. Ремонт ворот и калиток</t>
  </si>
  <si>
    <t>ТЕРр56-20-1</t>
  </si>
  <si>
    <t>Ремонт калиток</t>
  </si>
  <si>
    <t>ТЕРр56-20-2</t>
  </si>
  <si>
    <t>Ремонт ворот</t>
  </si>
  <si>
    <t>Раздел 21. Установка дверных полотен</t>
  </si>
  <si>
    <t>ТЕРр56-21-1</t>
  </si>
  <si>
    <t>Установка дверных полотен Установка дверных полотен наружных кроме балконных</t>
  </si>
  <si>
    <t>ТЕРр56-21-2</t>
  </si>
  <si>
    <t>Установка дверных полотен Установка дверных полотен наружных балконных спаренных</t>
  </si>
  <si>
    <t>ТЕРр56-21-3</t>
  </si>
  <si>
    <t>Установка дверных полотен Установка дверных полотен наружных балконных без фрамуг</t>
  </si>
  <si>
    <t>ТЕРр56-21-4</t>
  </si>
  <si>
    <t>Установка дверных полотен Установка дверных полотен наружных балконных раздельных с фрамугами</t>
  </si>
  <si>
    <t>ТЕРр56-21-5</t>
  </si>
  <si>
    <t>Установка дверных полотен Установка дверных полотен внутренних межкомнатных</t>
  </si>
  <si>
    <t>ТЕРр56-21-6</t>
  </si>
  <si>
    <t>Установка дверных полотен Установка дверных полотен внутренних в санузлах, кухонных, шкафных, антресольных</t>
  </si>
  <si>
    <t>Раздел 22. Навеска плотничных дверей</t>
  </si>
  <si>
    <t>ТЕРр56-22-1</t>
  </si>
  <si>
    <t>Навеска плотничных дверей Навеска плотничных дверей на шпонках или в наконечник при числе створок 1</t>
  </si>
  <si>
    <t>ТЕРр56-22-2</t>
  </si>
  <si>
    <t>Навеска плотничных дверей Навеска плотничных дверей на шпонках или в наконечник при числе створок 2</t>
  </si>
  <si>
    <t>ТЕРр56-22-3</t>
  </si>
  <si>
    <t>Навеска плотничных дверей Навеска плотничных дверей на планках при числе створок 1</t>
  </si>
  <si>
    <t>ТЕРр56-22-4</t>
  </si>
  <si>
    <t>Навеска плотничных дверей Навеска плотничных дверей на планках при числе створок 2</t>
  </si>
  <si>
    <t>ТЕРр56-22-5</t>
  </si>
  <si>
    <t>Навеска плотничных дверей Навеска плотничных дверей на качающихся петлях</t>
  </si>
  <si>
    <t>Раздел 23. Обрамление проемов угловой сталью</t>
  </si>
  <si>
    <t>ТЕРр56-23-1</t>
  </si>
  <si>
    <t>Обрамление проемов угловой сталью</t>
  </si>
  <si>
    <t>Раздел 24. Замена в оконных проемах элементов стеклопрофилита</t>
  </si>
  <si>
    <t>ТЕРр56-24-1</t>
  </si>
  <si>
    <t>Замена в оконных проемах элементов стеклопрофилита</t>
  </si>
  <si>
    <t>ТЕРр-2001-57 Полы</t>
  </si>
  <si>
    <t>Раздел 1. Разборка оснований покрытия полов</t>
  </si>
  <si>
    <t>ТЕРр57-1-1</t>
  </si>
  <si>
    <t>Разборка оснований покрытия полов Разборка оснований покрытия полов кирпичных столбиков под лаги</t>
  </si>
  <si>
    <t>ТЕРр57-1-2</t>
  </si>
  <si>
    <t>Разборка оснований покрытия полов Разборка оснований покрытия полов лаг из досок и брусков</t>
  </si>
  <si>
    <t>ТЕРр57-1-3</t>
  </si>
  <si>
    <t>Разборка оснований покрытия полов Разборка оснований покрытия полов простильных полов</t>
  </si>
  <si>
    <t>ТЕРр57-1-4</t>
  </si>
  <si>
    <t>Разборка оснований покрытия полов Разборка оснований покрытия полов дощатых оснований щитового паркета</t>
  </si>
  <si>
    <t>Раздел 2. Разборка покрытий полов</t>
  </si>
  <si>
    <t>ТЕРр57-2-1</t>
  </si>
  <si>
    <t>Разборка покрытий полов Разборка покрытий полов из линолеума и релина</t>
  </si>
  <si>
    <t>ТЕРр57-2-2</t>
  </si>
  <si>
    <t>Разборка покрытий полов Разборка покрытий полов из плиток поливинилхлоридных</t>
  </si>
  <si>
    <t>ТЕРр57-2-3</t>
  </si>
  <si>
    <t>Разборка покрытий полов Разборка покрытий полов из керамических плиток</t>
  </si>
  <si>
    <t>ТЕРр57-2-4</t>
  </si>
  <si>
    <t>Разборка покрытий полов Разборка покрытий полов цементных</t>
  </si>
  <si>
    <t>ТЕРр57-2-5</t>
  </si>
  <si>
    <t>Разборка покрытий полов Разборка покрытий полов из древесностружечных плит в один слой</t>
  </si>
  <si>
    <t>ТЕРр57-2-6</t>
  </si>
  <si>
    <t>Разборка покрытий полов Разборка покрытий полов из древесностружечных плит в два слоя</t>
  </si>
  <si>
    <t>ТЕРр57-2-7</t>
  </si>
  <si>
    <t>Разборка покрытий полов Разборка покрытий полов из древесноволокнистых плит</t>
  </si>
  <si>
    <t>Раздел 3. Разборка плинтусов</t>
  </si>
  <si>
    <t>ТЕРр57-3-1</t>
  </si>
  <si>
    <t>Разборка плинтусов Разборка плинтусов деревянных и из пластмассовых материалов</t>
  </si>
  <si>
    <t>ТЕРр57-3-2</t>
  </si>
  <si>
    <t>Разборка плинтусов Разборка плинтусов цементных и из керамической плитки</t>
  </si>
  <si>
    <t>Раздел 4. Смена и перестилка дощатых покрытий полов</t>
  </si>
  <si>
    <t>ТЕРр57-4-1</t>
  </si>
  <si>
    <t>Перестилка дощатых полов не крашеных</t>
  </si>
  <si>
    <t>ТЕРр57-4-2</t>
  </si>
  <si>
    <t>Добавлять к расценке 57-4-1 при крашеных полах</t>
  </si>
  <si>
    <t>ТЕРр57-4-3</t>
  </si>
  <si>
    <t>Добавлять к расценке 57-4-1 при площади пола до 5 м2</t>
  </si>
  <si>
    <t>ТЕРр57-4-4</t>
  </si>
  <si>
    <t>Смена дощатых полов с добавлением новых досок Смена дощатых полов с добавлением новых досок до 25%</t>
  </si>
  <si>
    <t>ТЕРр57-4-5</t>
  </si>
  <si>
    <t>Смена дощатых полов с добавлением новых досок Смена дощатых полов с добавлением новых досок до 50%</t>
  </si>
  <si>
    <t>ТЕРр57-4-6</t>
  </si>
  <si>
    <t>Смена дощатых полов с добавлением новых досок Добавлять к расценке 57-4-4 при крашеных полах</t>
  </si>
  <si>
    <t>ТЕРр57-4-7</t>
  </si>
  <si>
    <t>Смена дощатых полов с добавлением новых досок Добавлять к расценке 57-4-4 при площади пола до 5 м2</t>
  </si>
  <si>
    <t>ТЕРр57-4-8</t>
  </si>
  <si>
    <t>Смена дощатых полов с добавлением новых досок Добавлять к расценке 57-4-5 при крашеных полах</t>
  </si>
  <si>
    <t>ТЕРр57-4-9</t>
  </si>
  <si>
    <t>Смена дощатых полов с добавлением новых досок Добавлять к расценке 57-4-5 при площади пола до 5 м2</t>
  </si>
  <si>
    <t>ТЕРр57-4-10</t>
  </si>
  <si>
    <t>Смена дощатых полов с добавлением новых досок Выравнивание лаг с изготовлением прокладок</t>
  </si>
  <si>
    <t>Раздел 5. Ремонт дощатых покрытий</t>
  </si>
  <si>
    <t>ТЕРр57-5-1</t>
  </si>
  <si>
    <t>Ремонт дощатых покрытий, сплачивание со вставкой реек</t>
  </si>
  <si>
    <t>ТЕРр57-5-2</t>
  </si>
  <si>
    <t>Смена досок в полах до 3 шт. в одном месте</t>
  </si>
  <si>
    <t>Раздел 6. Острожка и циклевка полов, бывших в эксплуатации</t>
  </si>
  <si>
    <t>ТЕРр57-6-1</t>
  </si>
  <si>
    <t>Острожка провесов дощатых покрытий площадью Острожка провесов дощатых покрытий площадью до 5 м2</t>
  </si>
  <si>
    <t>ТЕРр57-6-2</t>
  </si>
  <si>
    <t>Острожка провесов дощатых покрытий площадью Острожка провесов дощатых покрытий площадью свыше 5 м2</t>
  </si>
  <si>
    <t>ТЕРр57-6-3</t>
  </si>
  <si>
    <t>Острожка дощатых покрытий площадью Острожка дощатых покрытий площадью до 5 м2</t>
  </si>
  <si>
    <t>ТЕРр57-6-4</t>
  </si>
  <si>
    <t>Острожка дощатых покрытий площадью Острожка дощатых покрытий площадью свыше 5 м2</t>
  </si>
  <si>
    <t>ТЕРр57-6-5</t>
  </si>
  <si>
    <t>Острожка дощатых покрытий площадью Острожка и циклевка паркетных полов</t>
  </si>
  <si>
    <t>ТЕРр57-6-6</t>
  </si>
  <si>
    <t>Острожка дощатых покрытий площадью Циклевка паркетных полов</t>
  </si>
  <si>
    <t>Раздел 7. Ремонт покрытий из штучного паркета</t>
  </si>
  <si>
    <t>ТЕРр57-7-1</t>
  </si>
  <si>
    <t>Ремонт покрытий из штучного паркета Ремонт покрытий из штучного паркета на гвоздях площадью в одном месте до 5 планок</t>
  </si>
  <si>
    <t>ТЕРр57-7-2</t>
  </si>
  <si>
    <t>Ремонт покрытий из штучного паркета Ремонт покрытий из штучного паркета на гвоздях площадью в одном месте до 0,5 м2</t>
  </si>
  <si>
    <t>ТЕРр57-7-3</t>
  </si>
  <si>
    <t>Ремонт покрытий из штучного паркета Ремонт покрытий из штучного паркета на гвоздях площадью в одном месте до 1 м2</t>
  </si>
  <si>
    <t>ТЕРр57-7-4</t>
  </si>
  <si>
    <t>Ремонт покрытий из штучного паркета Ремонт покрытий из штучного паркета на мастике площадью в одном месте до 5 планок</t>
  </si>
  <si>
    <t>ТЕРр57-7-5</t>
  </si>
  <si>
    <t>Ремонт покрытий из штучного паркета Ремонт покрытий из штучного паркета на мастике площадью в одном месте до 0,5 м2</t>
  </si>
  <si>
    <t>ТЕРр57-7-6</t>
  </si>
  <si>
    <t>Ремонт покрытий из штучного паркета Ремонт покрытий из штучного паркета на мастике площадью в одном месте до 1 м2</t>
  </si>
  <si>
    <t>Раздел 8. Смена простильных дощатых полов</t>
  </si>
  <si>
    <t>ТЕРр57-8-1</t>
  </si>
  <si>
    <t>Смена простильных дощатых полов Смена простильных дощатых полов с добавлением новых досок до 25%</t>
  </si>
  <si>
    <t>ТЕРр57-8-2</t>
  </si>
  <si>
    <t>Смена простильных дощатых полов Смена простильных дощатых полов с добавлением новых досок до 50%</t>
  </si>
  <si>
    <t>ТЕРр57-8-3</t>
  </si>
  <si>
    <t>Смена простильных дощатых полов Смена простильных дощатых полов с полной сменой досок</t>
  </si>
  <si>
    <t>Раздел 9. Ремонт покрытий из плиток поливинилхлоридных</t>
  </si>
  <si>
    <t>ТЕРр57-9-1</t>
  </si>
  <si>
    <t>Ремонт покрытий из плиток поливинилхлоридных размером Ремонт покрытий из плиток поливинилхлоридных размером 200х200 мм</t>
  </si>
  <si>
    <t>ТЕРр57-9-2</t>
  </si>
  <si>
    <t>Ремонт покрытий из плиток поливинилхлоридных размером Ремонт покрытий из плиток поливинилхлоридных размером 300х300 мм</t>
  </si>
  <si>
    <t>Раздел 10. Заделка выбоин в полах</t>
  </si>
  <si>
    <t>ТЕРр57-10-1</t>
  </si>
  <si>
    <t>Заделка выбоин в полах Заделка выбоин в полах цементных площадью до 0,25 м2</t>
  </si>
  <si>
    <t>ТЕРр57-10-2</t>
  </si>
  <si>
    <t>Заделка выбоин в полах Заделка выбоин в полах цементных площадью до 0,5 м2</t>
  </si>
  <si>
    <t>ТЕРр57-10-3</t>
  </si>
  <si>
    <t>Заделка выбоин в полах Заделка выбоин в полах цементных площадью до 1,0 м2</t>
  </si>
  <si>
    <t>ТЕРр57-10-4</t>
  </si>
  <si>
    <t>Заделка выбоин в полах Заделка выбоин в полах мозаичных площадью до 0,25 м2</t>
  </si>
  <si>
    <t>ТЕРр57-10-5</t>
  </si>
  <si>
    <t>Заделка выбоин в полах Заделка выбоин в полах мозаичных площадью до 0,5 м2</t>
  </si>
  <si>
    <t>ТЕРр57-10-6</t>
  </si>
  <si>
    <t>Заделка выбоин в полах Заделка выбоин в полах мозаичных площадью до 1,0 м2</t>
  </si>
  <si>
    <t>ТЕРр57-10-7</t>
  </si>
  <si>
    <t>Заделка выбоин в полах Заделка выбоин в полах асфальтовых площадью до 0,25 м2</t>
  </si>
  <si>
    <t>ТЕРр57-10-8</t>
  </si>
  <si>
    <t>Заделка выбоин в полах Заделка выбоин в полах асфальтовых площадью до 0,5 м2</t>
  </si>
  <si>
    <t>ТЕРр57-10-9</t>
  </si>
  <si>
    <t>Заделка выбоин в полах Заделка выбоин в полах асфальтовых площадью до 1,0 м2</t>
  </si>
  <si>
    <t>ТЕРр57-10-10</t>
  </si>
  <si>
    <t>Заделка выбоин в полах Заделка выбоин в полах ксилолитовых площадью до 0,25 м2</t>
  </si>
  <si>
    <t>ТЕРр57-10-11</t>
  </si>
  <si>
    <t>Заделка выбоин в полах Заделка выбоин в полах ксилолитовых площадью до 0,5 м2</t>
  </si>
  <si>
    <t>ТЕРр57-10-12</t>
  </si>
  <si>
    <t>Заделка выбоин в полах Заделка выбоин в полах ксилолитовых площадью до 1,0 м2</t>
  </si>
  <si>
    <t>Раздел 11. Устройство оснований под покрытие пола</t>
  </si>
  <si>
    <t>ТЕРр57-11-1</t>
  </si>
  <si>
    <t>Устройство оснований под покрытие пола Устройство оснований под покрытие пола из древесно-волокнистых плит насухо в два слоя площадью до 20 м2</t>
  </si>
  <si>
    <t>ТЕРр57-11-2</t>
  </si>
  <si>
    <t>Устройство оснований под покрытие пола Устройство оснований под покрытие пола из древесно-волокнистых плит насухо в два слоя площадью свыше 20 м2</t>
  </si>
  <si>
    <t>ТЕРр57-11-3</t>
  </si>
  <si>
    <t>Устройство оснований под покрытие пола Устройство оснований под покрытие пола из древесно-волокнистых плит на мастике в один слой площадью до 20 м2</t>
  </si>
  <si>
    <t>ТЕРр57-11-4</t>
  </si>
  <si>
    <t>Устройство оснований под покрытие пола Устройство оснований под покрытие пола из древесно-волокнистых плит на мастике в один слой площадью свыше 20 м2</t>
  </si>
  <si>
    <t>ТЕРр57-11-5</t>
  </si>
  <si>
    <t>Устройство оснований под покрытие пола Устройство оснований под покрытие пола из древесно-стружечных плит площадью до 20 м2</t>
  </si>
  <si>
    <t>ТЕРр57-11-6</t>
  </si>
  <si>
    <t>Устройство оснований под покрытие пола Устройство оснований под покрытие пола из древесно-стружечных плит площадью свыше 20 м2</t>
  </si>
  <si>
    <t>ТЕРр57-11-7</t>
  </si>
  <si>
    <t>Устройство обрешетки из досок под паркет Устройство обрешетки из досок под паркет щитовой</t>
  </si>
  <si>
    <t>ТЕРр57-11-8</t>
  </si>
  <si>
    <t>Устройство обрешетки из досок под паркет Устройство обрешетки из досок под паркет штучный</t>
  </si>
  <si>
    <t>Раздел 12. Устройство паркетного покрытия пола на гвоздях</t>
  </si>
  <si>
    <t>ТЕРр57-12-1</t>
  </si>
  <si>
    <t>Устройство паркетного покрытия Устройство паркетного покрытия из штучного паркета без жилок на гвоздях</t>
  </si>
  <si>
    <t>ТЕРр57-12-2</t>
  </si>
  <si>
    <t>Устройство паркетного покрытия Устройство паркетного покрытия из паркетных досок на гвоздях</t>
  </si>
  <si>
    <t>Раздел 13. Смена вентиляционных половых решеток</t>
  </si>
  <si>
    <t>ТЕРр57-13-1</t>
  </si>
  <si>
    <t>Смена вентиляционных половых решеток</t>
  </si>
  <si>
    <t>Раздел 14. Ремонт полов из щитового паркета</t>
  </si>
  <si>
    <t>ТЕРр57-14-1</t>
  </si>
  <si>
    <t>Ремонт полов из щитового паркета Ремонт полов из щитового паркета смена квадр</t>
  </si>
  <si>
    <t>ТЕРр57-14-2</t>
  </si>
  <si>
    <t>Ремонт полов из щитового паркета Ремонт полов из щитового паркета перестилка обрешетки</t>
  </si>
  <si>
    <t>ТЕРр57-14-3</t>
  </si>
  <si>
    <t>Ремонт полов из щитового паркета Ремонт филенок паркетных щитов</t>
  </si>
  <si>
    <t>Раздел 15. Смена керамических плиток в полах</t>
  </si>
  <si>
    <t>ТЕРр57-15-1</t>
  </si>
  <si>
    <t>Смена керамических коврово-мозаичных плиток в полах Смена керамических коврово-мозаичных плиток в полах до 10 шт.</t>
  </si>
  <si>
    <t>ТЕРр57-15-2</t>
  </si>
  <si>
    <t>Смена керамических коврово-мозаичных плиток в полах Смена керамических коврово-мозаичных плиток в полах более 10 шт.</t>
  </si>
  <si>
    <t>ТЕРр57-15-3</t>
  </si>
  <si>
    <t>Смена метлахских плиток в полах Смена метлахских плиток в полах до 10 шт.</t>
  </si>
  <si>
    <t>ТЕРр57-15-4</t>
  </si>
  <si>
    <t>Смена метлахских плиток в полах Смена метлахских плиток в полах более 10 шт.</t>
  </si>
  <si>
    <t>ТЕРр-2001-58 Крыши, кровли</t>
  </si>
  <si>
    <t>Раздел 1. Разборка деревянных элементов конструкций крыш</t>
  </si>
  <si>
    <t>ТЕРр58-1-1</t>
  </si>
  <si>
    <t>Разборка деревянных элементов конструкций крыш Разборка деревянных элементов конструкций крыш обрешетки из брусков с прозорами</t>
  </si>
  <si>
    <t>ТЕРр58-1-2</t>
  </si>
  <si>
    <t>Разборка деревянных элементов конструкций крыш Разборка деревянных элементов конструкций крыш стропил со стойками и подкосами из досок</t>
  </si>
  <si>
    <t>ТЕРр58-1-3</t>
  </si>
  <si>
    <t>Разборка деревянных элементов конструкций крыш Разборка деревянных элементов конструкций крыш стропил со стойками и подкосами из брусьев и бревен</t>
  </si>
  <si>
    <t>ТЕРр58-1-4</t>
  </si>
  <si>
    <t>Разборка деревянных элементов конструкций крыш Разборка деревянных элементов конструкций крыш мауэрлатов</t>
  </si>
  <si>
    <t>Раздел 2. Разборка слуховых окон</t>
  </si>
  <si>
    <t>ТЕРр58-2-1</t>
  </si>
  <si>
    <t>Разборка слуховых окон Разборка слуховых окон прямоугольных двускатных</t>
  </si>
  <si>
    <t>ТЕРр58-2-2</t>
  </si>
  <si>
    <t>Разборка слуховых окон Разборка слуховых окон прямоугольных односкатных</t>
  </si>
  <si>
    <t>ТЕРр58-2-3</t>
  </si>
  <si>
    <t>Разборка слуховых окон Разборка слуховых окон полукруглых и треугольных</t>
  </si>
  <si>
    <t>Раздел 3. Разборка мелких покрытий и обделок из листовой стали</t>
  </si>
  <si>
    <t>ТЕРр58-3-1</t>
  </si>
  <si>
    <t>Разборка мелких покрытий и обделок из листовой стали Разборка мелких покрытий и обделок из листовой стали поясков, сандриков, желобов, отливов, свесов и т.п.</t>
  </si>
  <si>
    <t>ТЕРр58-3-2</t>
  </si>
  <si>
    <t>Разборка мелких покрытий и обделок из листовой стали Разборка мелких покрытий и обделок из листовой стали водосточных труб с земли и подмостей</t>
  </si>
  <si>
    <t>ТЕРр58-3-3</t>
  </si>
  <si>
    <t>Разборка мелких покрытий и обделок из листовой стали Разборка мелких покрытий и обделок из листовой стали водосточных труб с люлек</t>
  </si>
  <si>
    <t>Раздел 4. Разборка парапетных решеток</t>
  </si>
  <si>
    <t>ТЕРр58-4-1</t>
  </si>
  <si>
    <t>Разборка парапетных решеток</t>
  </si>
  <si>
    <t>Раздел 5. Ремонт деревянных элементов конструкций крыш</t>
  </si>
  <si>
    <t>ТЕРр58-5-1</t>
  </si>
  <si>
    <t>Ремонт деревянных элементов конструкций крыш Ремонт деревянных элементов конструкций крыш укрепление стропильных ног расшивкой досками с двух сторон</t>
  </si>
  <si>
    <t>ТЕРр58-5-2</t>
  </si>
  <si>
    <t>Ремонт деревянных элементов конструкций крыш Ремонт деревянных элементов конструкций крыш смена стропильных ног из бревен</t>
  </si>
  <si>
    <t>ТЕРр58-5-3</t>
  </si>
  <si>
    <t>Ремонт деревянных элементов конструкций крыш Ремонт деревянных элементов конструкций крыш смена стропильных ног из брусьев</t>
  </si>
  <si>
    <t>ТЕРр58-5-4</t>
  </si>
  <si>
    <t>Ремонт деревянных элементов конструкций крыш Ремонт деревянных элементов конструкций крыш смена стропильных ног из досок</t>
  </si>
  <si>
    <t>ТЕРр58-5-5</t>
  </si>
  <si>
    <t>Ремонт деревянных элементов конструкций крыш Ремонт деревянных элементов конструкций крыш смена отдельных частей мауэрлатов с осмолкой и обертывание толью</t>
  </si>
  <si>
    <t>ТЕРр58-5-6</t>
  </si>
  <si>
    <t>Ремонт деревянных элементов конструкций крыш Ремонт деревянных элементов конструкций крыш выправка деревянных стропильных ног с постановкой раскосов</t>
  </si>
  <si>
    <t>ТЕРр58-5-7</t>
  </si>
  <si>
    <t>Ремонт деревянных элементов конструкций крыш Ремонт деревянных элементов конструкций крыш смена концов деревянных стропильных с установкой стоек под стропильные ноги</t>
  </si>
  <si>
    <t>Раздел 6. Ремонт отдельных мест покрытия из асбоцементных листов</t>
  </si>
  <si>
    <t>ТЕРр58-6-1</t>
  </si>
  <si>
    <t>Ремонт отдельных мест покрытия из асбоцементных листов Ремонт отдельных мест покрытия из асбоцементных листов обыкновенного профиля</t>
  </si>
  <si>
    <t>ТЕРр58-6-2</t>
  </si>
  <si>
    <t>Ремонт отдельных мест покрытия из асбоцементных листов Ремонт отдельных мест покрытия из асбоцементных листов усиленного профиля</t>
  </si>
  <si>
    <t>Раздел 7. Ремонт отдельными местами рулонного покрытия и смена существующих рулонных кровель на кровли из наплавляемых материалов</t>
  </si>
  <si>
    <t>ТЕРр58-7-1</t>
  </si>
  <si>
    <t>Ремонт отдельными местами рулонного покрытия с промазкой Ремонт отдельными местами рулонного покрытия с промазкой битумными составами с заменой 1 слоя</t>
  </si>
  <si>
    <t>ТЕРр58-7-2</t>
  </si>
  <si>
    <t>Ремонт отдельными местами рулонного покрытия с промазкой Ремонт отдельными местами рулонного покрытия с промазкой битумными составами с заменой 2 слоев</t>
  </si>
  <si>
    <t>ТЕРр58-7-3</t>
  </si>
  <si>
    <t>Ремонт отдельными местами рулонного покрытия с промазкой Ремонт отдельными местами рулонного покрытия с промазкой рубероидной мастикой</t>
  </si>
  <si>
    <t>ТЕРр58-7-4</t>
  </si>
  <si>
    <t>Ремонт отдельными местами рулонного покрытия с промазкой Ремонт отдельными местами рулонного покрытия с промазкой смолой</t>
  </si>
  <si>
    <t>ТЕРр58-7-5</t>
  </si>
  <si>
    <t>Ремонт отдельными местами рулонного покрытия с промазкой Ремонт отдельными местами рулонного покрытия с промазкой битумным лаком</t>
  </si>
  <si>
    <t>ТЕРр58-7-6</t>
  </si>
  <si>
    <t>Смена существующих рулонных кровель на покрытия из наплавляемых материалов Смена существующих рулонных кровель на покрытия из наплавляемых материалов в два слоя</t>
  </si>
  <si>
    <t>ТЕРр58-7-7</t>
  </si>
  <si>
    <t>Смена существующих рулонных кровель на покрытия из наплавляемых материалов Смена существующих рулонных кровель на покрытия из наплавляемых материалов в один слой</t>
  </si>
  <si>
    <t>Раздел 8. Смена отдельных листов металлической кровли или постановка заплат</t>
  </si>
  <si>
    <t>ТЕРр58-8-1</t>
  </si>
  <si>
    <t>Смена негодных листов кровли до 5 шт. в одном месте из листовой кровельной стали Смена негодных листов кровли до 5 шт. в одном месте из листовой кровельной стали черной</t>
  </si>
  <si>
    <t>ТЕРр58-8-2</t>
  </si>
  <si>
    <t>Смена негодных листов кровли до 5 шт. в одном месте из листовой кровельной стали Смена негодных листов кровли до 5 шт. в одном месте из листовой кровельной стали оцинкованной</t>
  </si>
  <si>
    <t>ТЕРр58-8-3</t>
  </si>
  <si>
    <t>Постановка заплат из листовой кровельной стали Постановка заплат из листовой кровельной стали черной размером 1/4 листа</t>
  </si>
  <si>
    <t>ТЕРр58-8-4</t>
  </si>
  <si>
    <t>Постановка заплат из листовой кровельной стали Постановка заплат из листовой кровельной стали черной размером 1/2 листа</t>
  </si>
  <si>
    <t>ТЕРр58-8-5</t>
  </si>
  <si>
    <t>Постановка заплат из листовой кровельной стали Постановка заплат из листовой кровельной стали оцинкованной размером 1/4 листа</t>
  </si>
  <si>
    <t>ТЕРр58-8-6</t>
  </si>
  <si>
    <t>Постановка заплат из листовой кровельной стали Постановка заплат из листовой кровельной стали оцинкованной размером 1/2 листа</t>
  </si>
  <si>
    <t>Раздел 9. Промазка фальцев и свищей в покрытии из кровельной стали</t>
  </si>
  <si>
    <t>ТЕРр58-9-1</t>
  </si>
  <si>
    <t>Промазка фальцев и свищей в покрытии из кровельной стали</t>
  </si>
  <si>
    <t>Раздел 10. Смена частей водосточных труб</t>
  </si>
  <si>
    <t>ТЕРр58-10-1</t>
  </si>
  <si>
    <t>Смена Смена прямых звеньев водосточных труб с земли, лестниц или подмостей</t>
  </si>
  <si>
    <t>ТЕРр58-10-2</t>
  </si>
  <si>
    <t>Смена Смена прямых звеньев водосточных труб с люлек</t>
  </si>
  <si>
    <t>ТЕРр58-10-3</t>
  </si>
  <si>
    <t>Смена Смена колен водосточных труб с земли, лестниц и подмостей</t>
  </si>
  <si>
    <t>ТЕРр58-10-4</t>
  </si>
  <si>
    <t>Смена Смена колен водосточных труб с люлек</t>
  </si>
  <si>
    <t>ТЕРр58-10-5</t>
  </si>
  <si>
    <t>Смена Смена отливов (отметов) водосточных труб</t>
  </si>
  <si>
    <t>ТЕРр58-10-6</t>
  </si>
  <si>
    <t>Смена Смена воронок водосточных труб с земли, лестниц или подмостей</t>
  </si>
  <si>
    <t>ТЕРр58-10-7</t>
  </si>
  <si>
    <t>Смена Смена воронок водосточных труб с люлек</t>
  </si>
  <si>
    <t>Раздел 11. Ремонт металлических парапетных решеток</t>
  </si>
  <si>
    <t>ТЕРр58-11-1</t>
  </si>
  <si>
    <t>Ремонт металлических парапетных решеток</t>
  </si>
  <si>
    <t>Раздел 12. Устройство обрешетки</t>
  </si>
  <si>
    <t>ТЕРр58-12-1</t>
  </si>
  <si>
    <t>Устройство обрешетки сплошной из досок</t>
  </si>
  <si>
    <t>ТЕРр58-12-2</t>
  </si>
  <si>
    <t>Устройство обрешетки с прозорами из досок и брусков под кровлю Устройство обрешетки с прозорами из досок и брусков под кровлю из листовой стали</t>
  </si>
  <si>
    <t>ТЕРр58-12-3</t>
  </si>
  <si>
    <t>Устройство обрешетки с прозорами из досок и брусков под кровлю Устройство обрешетки с прозорами из досок и брусков под кровлю из асбестоцементных листов</t>
  </si>
  <si>
    <t>ТЕРр58-12-4</t>
  </si>
  <si>
    <t>Устройство обрешетки с прозорами из досок и брусков под кровлю Устройство обрешетки с прозорами из досок и брусков под кровлю из черепицы</t>
  </si>
  <si>
    <t>Раздел 13. Устройство покрытия из рулонных материалов насухо</t>
  </si>
  <si>
    <t>ТЕРр58-13-1</t>
  </si>
  <si>
    <t>Устройство покрытия из рулонных материалов Устройство покрытия из рулонных материалов насухо без промазки кромок</t>
  </si>
  <si>
    <t>ТЕРр58-13-2</t>
  </si>
  <si>
    <t>Устройство покрытия из рулонных материалов Устройство покрытия из рулонных материалов насухо с промазкой кромок мастикой</t>
  </si>
  <si>
    <t>Раздел 14. Смена покрытия из листовой стали</t>
  </si>
  <si>
    <t>ТЕРр58-14-1</t>
  </si>
  <si>
    <t>Смена покрытия кровли средней сложности из листовой стали Смена покрытия кровли средней сложности из листовой стали с настенными желобами и свесами</t>
  </si>
  <si>
    <t>ТЕРр58-14-2</t>
  </si>
  <si>
    <t>Смена покрытия кровли средней сложности из листовой стали Смена покрытия кровли средней сложности из листовой стали без настенных желобов и свесов</t>
  </si>
  <si>
    <t>ТЕРр58-14-3</t>
  </si>
  <si>
    <t>Смена покрытия кровли средней сложности из листовой стали Смена покрытия кровли средней сложности из листовой стали с настенными желобами и свесами при площади покрытия до 50 м2</t>
  </si>
  <si>
    <t>ТЕРр58-14-4</t>
  </si>
  <si>
    <t>Смена покрытия кровли средней сложности из листовой стали Смена покрытия кровли средней сложности из листовой стали без настенных желобов и свесов при площади покрытия до 50 м2</t>
  </si>
  <si>
    <t>ТЕРр58-14-5</t>
  </si>
  <si>
    <t>Смена покрытия кровли простой сложности из листовой стали Смена покрытия кровли простой сложности из листовой стали с настенными желобами и свесами</t>
  </si>
  <si>
    <t>ТЕРр58-14-6</t>
  </si>
  <si>
    <t>Смена покрытия кровли простой сложности из листовой стали Смена покрытия кровли простой сложности из листовой стали без настенных желобов и свесов</t>
  </si>
  <si>
    <t>Раздел 15. Перенавеска водосточных труб</t>
  </si>
  <si>
    <t>ТЕРр58-15-1</t>
  </si>
  <si>
    <t>Перенавеска водосточных труб Перенавеска водосточных труб с земли, лестниц или подмостей</t>
  </si>
  <si>
    <t>ТЕРр58-15-2</t>
  </si>
  <si>
    <t>Перенавеска водосточных труб Перенавеска водосточных труб с люлек</t>
  </si>
  <si>
    <t>Раздел 16. Ремонт выравнивающих стяжек отдельными местами</t>
  </si>
  <si>
    <t>ТЕРр58-16-1</t>
  </si>
  <si>
    <t>Ремонт цементной стяжки площадью заделки Ремонт цементной стяжки площадью заделки до 0,25 м2</t>
  </si>
  <si>
    <t>ТЕРр58-16-2</t>
  </si>
  <si>
    <t>Ремонт цементной стяжки площадью заделки Ремонт цементной стяжки площадью заделки до 0,5 м2</t>
  </si>
  <si>
    <t>ТЕРр58-16-3</t>
  </si>
  <si>
    <t>Ремонт цементной стяжки площадью заделки Ремонт цементной стяжки площадью заделки до 1,0 м2</t>
  </si>
  <si>
    <t>ТЕРр58-16-4</t>
  </si>
  <si>
    <t>Ремонт асфальтовой стяжки площадью заделки Ремонт асфальтовой стяжки площадью заделки до 0,25 м2</t>
  </si>
  <si>
    <t>ТЕРр58-16-5</t>
  </si>
  <si>
    <t>Ремонт асфальтовой стяжки площадью заделки Ремонт асфальтовой стяжки площадью заделки до 0,5 м2</t>
  </si>
  <si>
    <t>ТЕРр58-16-6</t>
  </si>
  <si>
    <t>Ремонт асфальтовой стяжки площадью заделки Ремонт асфальтовой стяжки площадью заделки до 1,0 м2</t>
  </si>
  <si>
    <t>Раздел 17. Разборка покрытий кровель</t>
  </si>
  <si>
    <t>ТЕРр58-17-1</t>
  </si>
  <si>
    <t>Разборка покрытий кровель Разборка покрытий кровель из листовой стали</t>
  </si>
  <si>
    <t>ТЕРр58-17-2</t>
  </si>
  <si>
    <t>Разборка покрытий кровель Разборка покрытий кровель из черепицы</t>
  </si>
  <si>
    <t>ТЕРр58-17-3</t>
  </si>
  <si>
    <t>Разборка покрытий кровель Разборка покрытий кровель из волнистых и полуволнистых асбестоцементных листов</t>
  </si>
  <si>
    <t>ТЕРр58-17-4</t>
  </si>
  <si>
    <t>Разборка теплоизоляции на кровле из двух слоёв стеклоткани</t>
  </si>
  <si>
    <t>ТЕРр58-17-5</t>
  </si>
  <si>
    <t>Разборка теплоизоляции на кровле из ваты минеральной толщиной 100 мм</t>
  </si>
  <si>
    <t>ТЕРр58-17-6</t>
  </si>
  <si>
    <t>Разборка теплоизоляции на кровле из плит пенополистерольных толщиной 100 мм</t>
  </si>
  <si>
    <t>Раздел 18. Смена обрешетки</t>
  </si>
  <si>
    <t>ТЕРр58-18-1</t>
  </si>
  <si>
    <t>Смена обрешетки с прозорами Смена обрешетки с прозорами из досок толщиной до 30 мм</t>
  </si>
  <si>
    <t>ТЕРр58-18-2</t>
  </si>
  <si>
    <t>Смена обрешетки с прозорами Смена обрешетки с прозорами из досок толщиной до 50 мм</t>
  </si>
  <si>
    <t>ТЕРр58-18-3</t>
  </si>
  <si>
    <t>Смена обрешетки с прозорами Смена обрешетки с прозорами из брусков толщиной 50 мм и выше</t>
  </si>
  <si>
    <t>ТЕРр58-18-4</t>
  </si>
  <si>
    <t>Смена обрешетки сплошным настилом из досок толщиной Смена обрешетки сплошным настилом из досок толщиной до 30 мм</t>
  </si>
  <si>
    <t>ТЕРр58-18-5</t>
  </si>
  <si>
    <t>Смена обрешетки сплошным настилом из досок толщиной Смена обрешетки сплошным настилом из досок толщиной до 50 мм</t>
  </si>
  <si>
    <t>Раздел 19. Смена мелких покрытий из листовой стали</t>
  </si>
  <si>
    <t>ТЕРр58-19-1</t>
  </si>
  <si>
    <t>Смена мелких покрытий из листовой стали в кровлях из рулонных и штучных материалов Смена мелких покрытий из листовой стали в кровлях из рулонных и штучных материалов разжелобков</t>
  </si>
  <si>
    <t>ТЕРр58-19-2</t>
  </si>
  <si>
    <t>Смена мелких покрытий из листовой стали в кровлях из рулонных и штучных материалов Смена мелких покрытий из листовой стали в кровлях из рулонных и штучных материалов настенных желобов</t>
  </si>
  <si>
    <t>ТЕРр58-19-3</t>
  </si>
  <si>
    <t>Смена мелких покрытий из листовой стали в кровлях из рулонных и штучных материалов Смена мелких покрытий из листовой стали в кровлях из рулонных и штучных материалов карнизных свесов</t>
  </si>
  <si>
    <t>ТЕРр58-19-4</t>
  </si>
  <si>
    <t>Смена мелких покрытий из листовой стали в кровлях металлических Смена мелких покрытий из листовой стали в кровлях металлических разжелобков</t>
  </si>
  <si>
    <t>ТЕРр58-19-5</t>
  </si>
  <si>
    <t>Смена мелких покрытий из листовой стали в кровлях металлических Смена мелких покрытий из листовой стали в кровлях металлических настенных желобов</t>
  </si>
  <si>
    <t>ТЕРр58-19-6</t>
  </si>
  <si>
    <t>Смена мелких покрытий из листовой стали в кровлях металлических Смена мелких покрытий из листовой стали в кровлях металлических карнизных свесов с настенными желобами</t>
  </si>
  <si>
    <t>Раздел 20. Смена обделок из листовой стали</t>
  </si>
  <si>
    <t>ТЕРр58-20-1</t>
  </si>
  <si>
    <t>Смена обделок из листовой стали (поясков, сандриков, отливов, карнизов) шириной Смена обделок из листовой стали (поясков, сандриков, отливов, карнизов) шириной до 0,4 м</t>
  </si>
  <si>
    <t>ТЕРр58-20-2</t>
  </si>
  <si>
    <t>Смена обделок из листовой стали (поясков, сандриков, отливов, карнизов) шириной Смена обделок из листовой стали (поясков, сандриков, отливов, карнизов) шириной до 0,7 м</t>
  </si>
  <si>
    <t>ТЕРр58-20-3</t>
  </si>
  <si>
    <t>Смена обделок из листовой стали (брандмауэров и парапетов без обделки боковых стенок) шириной Смена обделок из листовой стали (брандмауэров и парапетов без обделки боковых стенок) шириной до 1 м</t>
  </si>
  <si>
    <t>ТЕРр58-20-4</t>
  </si>
  <si>
    <t>Смена обделок из листовой стали (брандмауэров и парапетов без обделки боковых стенок) шириной Смена обделок из листовой стали (брандмауэров и парапетов без обделки боковых стенок) шириной до 1,75 м</t>
  </si>
  <si>
    <t>ТЕРр58-20-5</t>
  </si>
  <si>
    <t>Смена обделок из листовой стали, примыканий Смена обделок из листовой стали, примыканий к каменным стенам</t>
  </si>
  <si>
    <t>ТЕРр58-20-6</t>
  </si>
  <si>
    <t>Смена обделок из листовой стали, примыканий Смена обделок из листовой стали, примыканий к деревянным стенам</t>
  </si>
  <si>
    <t>ТЕРр58-20-7</t>
  </si>
  <si>
    <t>Смена обделок из листовой стали, примыканий Смена обделок из листовой стали, примыканий к дымовым трубам</t>
  </si>
  <si>
    <t>ТЕРр58-20-8</t>
  </si>
  <si>
    <t>Смена обделок из листовой стали, примыканий Смена обделок из листовой стали, примыканий к вытяжным трубам</t>
  </si>
  <si>
    <t>Раздел 21. Смена колпаков на дымовых и вентиляционных трубах</t>
  </si>
  <si>
    <t>ТЕРр58-21-1</t>
  </si>
  <si>
    <t>Смена колпаков на дымовых и вентиляционных трубах в один канал</t>
  </si>
  <si>
    <t>ТЕРр58-21-2</t>
  </si>
  <si>
    <t>На каждый следующий канал добавлять к расценке 58-21-1</t>
  </si>
  <si>
    <t>Раздел 22. Смена ухватов для водосточных труб</t>
  </si>
  <si>
    <t>ТЕРр58-22-1</t>
  </si>
  <si>
    <t>Смена ухватов для водосточных труб Смена ухватов для водосточных труб в каменных стенах</t>
  </si>
  <si>
    <t>ТЕРр58-22-2</t>
  </si>
  <si>
    <t>Смена ухватов для водосточных труб Смена ухватов для водосточных труб в деревянных стенах</t>
  </si>
  <si>
    <t>Раздел 23. Устройство обделок в местах примыкания кровли к радио и телеантеннам</t>
  </si>
  <si>
    <t>ТЕРр58-23-1</t>
  </si>
  <si>
    <t>Установка стальной гильзы и фартука при обделке мест примыкания мягкой кровли</t>
  </si>
  <si>
    <t>Раздел 24. Смена кровли из черепицы</t>
  </si>
  <si>
    <t>ТЕРр58-24-1</t>
  </si>
  <si>
    <t>Смена кровли из черепицы при добавлении нового материала Смена кровли из черепицы при добавлении нового материала до 50%</t>
  </si>
  <si>
    <t>ТЕРр58-24-2</t>
  </si>
  <si>
    <t>Смена кровли из черепицы при добавлении нового материала Смена кровли из черепицы при добавлении нового материала до 75%</t>
  </si>
  <si>
    <t>ТЕРр58-24-3</t>
  </si>
  <si>
    <t>Смена кровли из черепицы при добавлении нового материала При смене покрытия с уклоном более 35 градусов (более 1:1,43) добавлять к расценкам 58-24-1 и 58-24-2</t>
  </si>
  <si>
    <t>Раздел 25. Прорезка борозд в старой кровле нарезчиками с алмазными дисками</t>
  </si>
  <si>
    <t>ТЕРр58-26-1</t>
  </si>
  <si>
    <t>Прорезка борозд в старой кровле нарезчиками с алмазными дисками, толщина кровли Прорезка борозд в старой кровле нарезчиками с алмазными дисками, толщина кровли до 10 см</t>
  </si>
  <si>
    <t>ТЕРр58-26-2</t>
  </si>
  <si>
    <t>Прорезка борозд в старой кровле нарезчиками с алмазными дисками, толщина кровли Прорезка борозд в старой кровле нарезчиками с алмазными дисками, толщина кровли до 20 см</t>
  </si>
  <si>
    <t>ТЕРр58-26-3</t>
  </si>
  <si>
    <t>Прорезка борозд в старой кровле нарезчиками с алмазными дисками, толщина кровли Прорезка борозд в старой кровле нарезчиками с алмазными дисками, толщина кровли более 20 см</t>
  </si>
  <si>
    <t>Раздел 26. Ремонт мягкой кровли из рубероида РК-350 с использованием аппарата «AIV» с устройством нового покрытия</t>
  </si>
  <si>
    <t>ТЕРр58-27-1</t>
  </si>
  <si>
    <t>Ремонт мягкой кровли из рубероида РК-350 с использованием аппарата «AIV» с устройством нового покрытия Ремонт мягкой кровли из рубероида РК-350 с использованием аппарата «AIV» с устройством нового покрытия в один слой</t>
  </si>
  <si>
    <t>ТЕРр58-27-2</t>
  </si>
  <si>
    <t>Ремонт мягкой кровли из рубероида РК-350 с использованием аппарата «AIV» с устройством нового покрытия Ремонт мягкой кровли из рубероида РК-350 с использованием аппарата «AIV» с устройством нового покрытия в два слоя</t>
  </si>
  <si>
    <t>Раздел 27. Подготовка и проварка основания рулонной кровли с использованием аппарата «AIV» для последующего покрытия рулонной кровлей</t>
  </si>
  <si>
    <t>ТЕРр58-28-1</t>
  </si>
  <si>
    <t>Подготовка и проварка основания рулонной кровли с использованием аппарата «AIV» для последующего покрытия рулонной кровлей</t>
  </si>
  <si>
    <t>Раздел 28. Ремонт рулонных кровель с применением приклеиваемых рулонных материалов на основе этилен-пропиленовых каучуков</t>
  </si>
  <si>
    <t>ТЕРр58-29-1</t>
  </si>
  <si>
    <t>Ремонт рулонных кровель с применением приклеиваемых рулонных материалов на основе этилен-пропиленовых каучуков</t>
  </si>
  <si>
    <t>Раздел 29. Ремонт кровли с переработкой многослойного рубероидного ковра в ВИР-ПЛАСТ</t>
  </si>
  <si>
    <t>ТЕРр58-30-1</t>
  </si>
  <si>
    <t>Ремонт кровли с переработкой многослойного рубероидного ковра в ВИР-ПЛАСТ</t>
  </si>
  <si>
    <t>ТЕРр58-30-2</t>
  </si>
  <si>
    <t>На каждый следующий слой добавлять к расценке 58-30-1</t>
  </si>
  <si>
    <t>ТЕРр-2001-59 Лестницы, крыльца</t>
  </si>
  <si>
    <t>Раздел 1. Разборка деревянных лестниц и крылец</t>
  </si>
  <si>
    <t>ТЕРр59-1-1</t>
  </si>
  <si>
    <t>Разборка деревянных Разборка деревянных лестниц с маршами и площадками</t>
  </si>
  <si>
    <t>ТЕРр59-1-2</t>
  </si>
  <si>
    <t>Разборка деревянных Разборка деревянных крылец с площадками и ступенями</t>
  </si>
  <si>
    <t>Раздел 2. Разборка деревянных чердачных лестниц</t>
  </si>
  <si>
    <t>ТЕРр59-2-1</t>
  </si>
  <si>
    <t>Разборка деревянных чердачных лестниц</t>
  </si>
  <si>
    <t>Раздел 3. Разборка металлических лестничных решеток</t>
  </si>
  <si>
    <t>ТЕРр59-3-1</t>
  </si>
  <si>
    <t>Разборка металлических лестничных решеток при весе одного метра решетки Разборка металлических лестничных решеток при весе одного метра решетки до 60 кг</t>
  </si>
  <si>
    <t>ТЕРр59-3-2</t>
  </si>
  <si>
    <t>Разборка металлических лестничных решеток при весе одного метра решетки Разборка металлических лестничных решеток при весе одного метра решетки свыше 60 кг</t>
  </si>
  <si>
    <t>Раздел 4. Разборка поручней</t>
  </si>
  <si>
    <t>ТЕРр59-4-1</t>
  </si>
  <si>
    <t>Разборка поручней деревянных Разборка поручней деревянных прямой части</t>
  </si>
  <si>
    <t>ТЕРр59-4-2</t>
  </si>
  <si>
    <t>Разборка поручней деревянных Разборка поручней деревянных закруглений</t>
  </si>
  <si>
    <t>ТЕРр59-4-3</t>
  </si>
  <si>
    <t>Разборка поручней деревянных Разборка поручней поливинилхлоридных</t>
  </si>
  <si>
    <t>Раздел 5. Ремонт ступеней</t>
  </si>
  <si>
    <t>ТЕРр59-5-1</t>
  </si>
  <si>
    <t>Ремонт ступеней Ремонт ступеней деревянных</t>
  </si>
  <si>
    <t>ТЕРр59-5-2</t>
  </si>
  <si>
    <t>Ремонт ступеней Ремонт ступеней бетонных</t>
  </si>
  <si>
    <t>ТЕРр59-5-3</t>
  </si>
  <si>
    <t>Ремонт ступеней Ремонт ступеней мозаичных</t>
  </si>
  <si>
    <t>Раздел 6. Устройство вставок в каменных ступенях</t>
  </si>
  <si>
    <t>ТЕРр59-6-1</t>
  </si>
  <si>
    <t>Устройство вставок в каменных ступенях</t>
  </si>
  <si>
    <t>Раздел 7. Ремонт деревянного поручня</t>
  </si>
  <si>
    <t>ТЕРр59-7-1</t>
  </si>
  <si>
    <t>Ремонт Ремонт прямой части поручня с постановкой заделок</t>
  </si>
  <si>
    <t>ТЕРр59-7-2</t>
  </si>
  <si>
    <t>Ремонт Ремонт закруглений поручня с постановкой заделок</t>
  </si>
  <si>
    <t>Раздел 8. Укрепление стоек металлических решеток ограждений</t>
  </si>
  <si>
    <t>ТЕРр59-8-1</t>
  </si>
  <si>
    <t>Укрепление стоек металлических решеток ограждений</t>
  </si>
  <si>
    <t>Раздел 9. Ремонт металлических лестничных решеток</t>
  </si>
  <si>
    <t>ТЕРр59-9-1</t>
  </si>
  <si>
    <t>Ремонт металлических лестничных решеток</t>
  </si>
  <si>
    <t>Раздел 10. Смена отдельных каменных и железобетонных ступеней</t>
  </si>
  <si>
    <t>ТЕРр59-10-1</t>
  </si>
  <si>
    <t>Смена отдельных каменных и железобетонных ступеней Смена отдельных каменных и железобетонных ступеней на косоурах</t>
  </si>
  <si>
    <t>ТЕРр59-10-2</t>
  </si>
  <si>
    <t>Смена отдельных каменных и железобетонных ступеней Смена отдельных каменных и железобетонных ступеней на сплошном основании или с заделкой двух концов</t>
  </si>
  <si>
    <t>ТЕРр-2001-60 Печные работы</t>
  </si>
  <si>
    <t>Раздел 1. Разборка кладки печей и очагов</t>
  </si>
  <si>
    <t>ТЕРр60-1-1</t>
  </si>
  <si>
    <t>Разборка кладки печей Разборка кладки печей необлицованных</t>
  </si>
  <si>
    <t>ТЕРр60-1-2</t>
  </si>
  <si>
    <t>Разборка кладки печей Разборка кладки печей облицованных</t>
  </si>
  <si>
    <t>ТЕРр60-1-3</t>
  </si>
  <si>
    <t>Разборка кладки очагов Разборка кладки очагов необлицованных</t>
  </si>
  <si>
    <t>ТЕРр60-1-4</t>
  </si>
  <si>
    <t>Разборка кладки очагов Разборка кладки очагов облицованных</t>
  </si>
  <si>
    <t>ТЕРр60-1-5</t>
  </si>
  <si>
    <t>Разборка кладки очагов Разборка кладки печей в футлярах из кровельной стали</t>
  </si>
  <si>
    <t>Раздел 2. Разборка дымовых кирпичных труб и боровов</t>
  </si>
  <si>
    <t>ТЕРр60-2-1</t>
  </si>
  <si>
    <t>Разборка дымовых кирпичных труб и боровов в один канал</t>
  </si>
  <si>
    <t>ТЕРр60-2-2</t>
  </si>
  <si>
    <t>На каждый следующий канал добавлять к расценке 60-2-1</t>
  </si>
  <si>
    <t>Раздел 3. Большой ремонт печей</t>
  </si>
  <si>
    <t>ТЕРр60-3-1</t>
  </si>
  <si>
    <t>Большой ремонт печей Большой ремонт печей облицованных</t>
  </si>
  <si>
    <t>ТЕРр60-3-2</t>
  </si>
  <si>
    <t>Большой ремонт печей Большой ремонт печей необлицованных</t>
  </si>
  <si>
    <t>Раздел 4. Малый ремонт печей</t>
  </si>
  <si>
    <t>ТЕРр60-4-1</t>
  </si>
  <si>
    <t>Малый ремонт Малый ремонт сводов русских печей</t>
  </si>
  <si>
    <t>ТЕРр60-4-2</t>
  </si>
  <si>
    <t>Малый ремонт Малый ремонт пода, наружной стенки русских печей</t>
  </si>
  <si>
    <t>ТЕРр60-4-3</t>
  </si>
  <si>
    <t>Малый ремонт Малый ремонт сводов голландских печей</t>
  </si>
  <si>
    <t>ТЕРр60-4-4</t>
  </si>
  <si>
    <t>Малый ремонт Малый ремонт пода, топочного или поддувального отверстия голландских печей</t>
  </si>
  <si>
    <t>ТЕРр60-4-5</t>
  </si>
  <si>
    <t>Малый ремонт Малый ремонт боковой или задней стенки кухонных очагов</t>
  </si>
  <si>
    <t>ТЕРр60-4-6</t>
  </si>
  <si>
    <t>Малый ремонт Малый ремонт топочного или поддувального отверстия кухонных очагов</t>
  </si>
  <si>
    <t>Раздел 5. Перекладка частей русской печи</t>
  </si>
  <si>
    <t>ТЕРр60-5-1</t>
  </si>
  <si>
    <t>Перекладка Перекладка устья русской печи</t>
  </si>
  <si>
    <t>ТЕРр60-5-2</t>
  </si>
  <si>
    <t>Перекладка Перекладка свода русской печи</t>
  </si>
  <si>
    <t>ТЕРр60-5-3</t>
  </si>
  <si>
    <t>Перекладка Перекладка пода русской печи</t>
  </si>
  <si>
    <t>ТЕРр60-5-4</t>
  </si>
  <si>
    <t>Перекладка Перекладка наружной стенки русской печи</t>
  </si>
  <si>
    <t>Раздел 6. Смена водогрейных и пищеварных котлов</t>
  </si>
  <si>
    <t>ТЕРр60-6-1</t>
  </si>
  <si>
    <t>Смена водогрейных и пищеварных котлов вместимостью Смена водогрейных и пищеварных котлов вместимостью 75 литров</t>
  </si>
  <si>
    <t>ТЕРр60-6-2</t>
  </si>
  <si>
    <t>Смена водогрейных и пищеварных котлов вместимостью Смена водогрейных и пищеварных котлов вместимостью 185 литров</t>
  </si>
  <si>
    <t>ТЕРр60-6-3</t>
  </si>
  <si>
    <t>Смена водогрейных и пищеварных котлов вместимостью Смена водогрейных и пищеварных котлов вместимостью 300 литров</t>
  </si>
  <si>
    <t>Раздел 7. Перекладка дымовых труб</t>
  </si>
  <si>
    <t>ТЕРр60-7-1</t>
  </si>
  <si>
    <t>Перекладка дымовых труб под крышей с добавлением нового кирпича до 25% в один канал</t>
  </si>
  <si>
    <t>ТЕРр60-7-2</t>
  </si>
  <si>
    <t>На каждый следующий канал добавлять к расценке 60-7-1</t>
  </si>
  <si>
    <t>ТЕРр60-7-3</t>
  </si>
  <si>
    <t>Перекладка дымовых труб под крышей с добавлением нового кирпича 50% в один канал</t>
  </si>
  <si>
    <t>ТЕРр60-7-4</t>
  </si>
  <si>
    <t>На каждый следующий канал добавлять к расценке 60-7-3</t>
  </si>
  <si>
    <t>ТЕРр60-7-5</t>
  </si>
  <si>
    <t>Перекладка дымовых труб над крышей с добавлением нового кирпича до 25 % в один канал</t>
  </si>
  <si>
    <t>ТЕРр60-7-6</t>
  </si>
  <si>
    <t>На каждый следующий канал добавлять к расценке 60-7-5</t>
  </si>
  <si>
    <t>ТЕРр60-7-7</t>
  </si>
  <si>
    <t>Перекладка дымовых труб над крышей с добавлением нового кирпича до 50% в один канал</t>
  </si>
  <si>
    <t>ТЕРр60-7-8</t>
  </si>
  <si>
    <t>На каждый следующий канал добавлять к расценке 60-7-7</t>
  </si>
  <si>
    <t>Раздел 8. Перекладка вертикальных разделок печей</t>
  </si>
  <si>
    <t>ТЕРр60-8-1</t>
  </si>
  <si>
    <t>Перекладка вертикальных разделок печей толщиной Перекладка вертикальных разделок печей толщиной 0,25 кирпича</t>
  </si>
  <si>
    <t>ТЕРр60-8-2</t>
  </si>
  <si>
    <t>Перекладка вертикальных разделок печей толщиной Перекладка вертикальных разделок печей толщиной 0,5 кирпича</t>
  </si>
  <si>
    <t>ТЕРр60-8-3</t>
  </si>
  <si>
    <t>Перекладка вертикальных разделок печей толщиной Перекладка вертикальных разделок печей толщиной 1,0 кирпич</t>
  </si>
  <si>
    <t>Раздел 9. Ремонт отдельных частей трубы</t>
  </si>
  <si>
    <t>ТЕРр60-9-1</t>
  </si>
  <si>
    <t>Ремонт патрубков трубы</t>
  </si>
  <si>
    <t>ТЕРр60-9-2</t>
  </si>
  <si>
    <t>Ремонт разделок трубы в один канал</t>
  </si>
  <si>
    <t>ТЕРр60-9-3</t>
  </si>
  <si>
    <t>На каждый следующий канал добавлять к расценке 60-9-2</t>
  </si>
  <si>
    <t>Раздел 10. Исправление кладки дымовой трубы</t>
  </si>
  <si>
    <t>ТЕРр60-10-1</t>
  </si>
  <si>
    <t>Исправление кладки дымовой трубы</t>
  </si>
  <si>
    <t>ТЕРр60-10-2</t>
  </si>
  <si>
    <t>Исправление оголовка дымовых труб с добавлением до 50% нового кирпича Исправление оголовка дымовых труб с добавлением до 50% нового кирпича с одним каналом</t>
  </si>
  <si>
    <t>ТЕРр60-10-3</t>
  </si>
  <si>
    <t>Исправление оголовка дымовых труб с добавлением до 50% нового кирпича Исправление оголовка дымовых труб с добавлением до 50% нового кирпича с двумя каналами</t>
  </si>
  <si>
    <t>ТЕРр60-10-4</t>
  </si>
  <si>
    <t>Исправление оголовка дымовых труб с добавлением до 50% нового кирпича На каждый следующий канал сверх двух добавлять к расценке 60-10-3</t>
  </si>
  <si>
    <t>Раздел 11. Смена изразцов облицовки печей</t>
  </si>
  <si>
    <t>ТЕРр60-11-1</t>
  </si>
  <si>
    <t>Смена изразцов облицовки печей</t>
  </si>
  <si>
    <t>Раздел 12. Промазка трещин в кладке печи</t>
  </si>
  <si>
    <t>ТЕРр60-12-1</t>
  </si>
  <si>
    <t>Промазка трещин в кладке печи</t>
  </si>
  <si>
    <t>Раздел 13. Обделка кирпичом топливников</t>
  </si>
  <si>
    <t>ТЕРр60-13-1</t>
  </si>
  <si>
    <t>Обделка кирпичом топливников Обделка кирпичом топливников ванных колонок</t>
  </si>
  <si>
    <t>ТЕРр60-13-2</t>
  </si>
  <si>
    <t>Обделка кирпичом топливников Обделка кирпичом топливников очагов</t>
  </si>
  <si>
    <t>Раздел 14. Смена приборов в печах</t>
  </si>
  <si>
    <t>ТЕРр60-14-1</t>
  </si>
  <si>
    <t>Смена в печах необлицованных Смена в печах необлицованных вычистных и поддувальных дверок</t>
  </si>
  <si>
    <t>ТЕРр60-14-2</t>
  </si>
  <si>
    <t>Смена в печах необлицованных Смена в печах необлицованных топочных дверок</t>
  </si>
  <si>
    <t>ТЕРр60-14-3</t>
  </si>
  <si>
    <t>Смена в печах необлицованных Смена в печах необлицованных вьюшек</t>
  </si>
  <si>
    <t>ТЕРр60-14-4</t>
  </si>
  <si>
    <t>Смена в печах необлицованных Смена в печах необлицованных задвижек</t>
  </si>
  <si>
    <t>ТЕРр60-14-5</t>
  </si>
  <si>
    <t>Смена в печах необлицованных Смена в печах необлицованных духовых шкафов</t>
  </si>
  <si>
    <t>ТЕРр60-14-6</t>
  </si>
  <si>
    <t>Смена в печах необлицованных Смена в печах необлицованных водогрейных коробок</t>
  </si>
  <si>
    <t>ТЕРр60-14-7</t>
  </si>
  <si>
    <t>Смена в печах необлицованных Смена в печах необлицованных душников и розеток</t>
  </si>
  <si>
    <t>ТЕРр60-14-8</t>
  </si>
  <si>
    <t>Смена в печах облицованных без исправления облицовки Смена в печах облицованных без исправления облицовки вычистных и поддувальных дверок</t>
  </si>
  <si>
    <t>ТЕРр60-14-9</t>
  </si>
  <si>
    <t>Смена в печах облицованных без исправления облицовки Смена в печах облицованных без исправления облицовки топочных дверок</t>
  </si>
  <si>
    <t>ТЕРр60-14-10</t>
  </si>
  <si>
    <t>Смена в печах облицованных без исправления облицовки Смена в печах облицованных без исправления облицовки вьюшек</t>
  </si>
  <si>
    <t>ТЕРр60-14-11</t>
  </si>
  <si>
    <t>Смена в печах облицованных без исправления облицовки Смена в печах облицованных без исправления облицовки задвижек</t>
  </si>
  <si>
    <t>ТЕРр60-14-12</t>
  </si>
  <si>
    <t>Смена в печах облицованных без исправления облицовки Смена в печах облицованных без исправления облицовки духовых шкафов</t>
  </si>
  <si>
    <t>ТЕРр60-14-13</t>
  </si>
  <si>
    <t>Смена в печах облицованных без исправления облицовки Смена в печах облицованных без исправления облицовки водогрейных коробок</t>
  </si>
  <si>
    <t>ТЕРр60-14-14</t>
  </si>
  <si>
    <t>Смена в печах облицованных без исправления облицовки Смена в печах облицованных без исправления облицовки душников и розеток</t>
  </si>
  <si>
    <t>ТЕРр60-14-15</t>
  </si>
  <si>
    <t>Смена в печах облицованных с исправлением облицовки Смена в печах облицованных с исправлением облицовки вычистных и поддувальных дверок</t>
  </si>
  <si>
    <t>ТЕРр60-14-16</t>
  </si>
  <si>
    <t>Смена в печах облицованных с исправлением облицовки Смена в печах облицованных с исправлением облицовки топочных дверок</t>
  </si>
  <si>
    <t>ТЕРр60-14-17</t>
  </si>
  <si>
    <t>Смена в печах облицованных с исправлением облицовки Смена в печах облицованных с исправлением облицовки духовых шкафов</t>
  </si>
  <si>
    <t>ТЕРр60-14-18</t>
  </si>
  <si>
    <t>Смена в печах облицованных с исправлением облицовки Смена в печах облицованных с исправлением облицовки водогрейных коробок</t>
  </si>
  <si>
    <t>Раздел 15. Смена предтопочных листов</t>
  </si>
  <si>
    <t>ТЕРр60-15-1</t>
  </si>
  <si>
    <t>Смена предтопочных листов Смена предтопочных листов дугообразных</t>
  </si>
  <si>
    <t>ТЕРр60-15-2</t>
  </si>
  <si>
    <t>Смена предтопочных листов Смена предтопочных листов прямоугольных</t>
  </si>
  <si>
    <t>Раздел 16. Прочистка дымохода</t>
  </si>
  <si>
    <t>ТЕРр60-16-1</t>
  </si>
  <si>
    <t>Прочистка дымохода Прочистка дымохода из кирпича горизонтального</t>
  </si>
  <si>
    <t>ТЕРр60-16-2</t>
  </si>
  <si>
    <t>Прочистка дымохода Прочистка дымохода из кирпича вертикального</t>
  </si>
  <si>
    <t>ТЕРр60-16-3</t>
  </si>
  <si>
    <t>Прочистка дымохода Прочистка дымохода из кровельной стали</t>
  </si>
  <si>
    <t>Раздел 17. Устройство отверстий для печей и труб</t>
  </si>
  <si>
    <t>ТЕРр60-17-1</t>
  </si>
  <si>
    <t>Устройство отверстий для печей и труб Устройство отверстий для печей и труб в перекрытиях чердачных</t>
  </si>
  <si>
    <t>ТЕРр60-17-2</t>
  </si>
  <si>
    <t>Устройство отверстий для печей и труб Устройство отверстий для печей и труб в перекрытиях междуэтажных</t>
  </si>
  <si>
    <t>ТЕРр60-17-3</t>
  </si>
  <si>
    <t>Устройство отверстий для печей и труб Устройство отверстий для печей и труб в полах без отделки фриза</t>
  </si>
  <si>
    <t>ТЕРр60-17-4</t>
  </si>
  <si>
    <t>Устройство отверстий для печей и труб Устройство отверстий для печей и труб в полах с отделкой фриза</t>
  </si>
  <si>
    <t>Раздел 18. Устройство дымовых каналов в кирпичных стенах</t>
  </si>
  <si>
    <t>ТЕРр60-18-1</t>
  </si>
  <si>
    <t>Устройство дымовых каналов в кирпичных стенах в один канал</t>
  </si>
  <si>
    <t>ТЕРр60-18-2</t>
  </si>
  <si>
    <t>На каждый следующий канал добавлять к расценке к 60-18-1</t>
  </si>
  <si>
    <t>Раздел 19. Смена колпаков на дымовых трубах</t>
  </si>
  <si>
    <t>ТЕРр60-19-1</t>
  </si>
  <si>
    <t>Смена колпаков на дымовых трубах на один канал</t>
  </si>
  <si>
    <t>ТЕРр60-19-2</t>
  </si>
  <si>
    <t>На каждый следующий канал добавлять к расценке 60-19-1</t>
  </si>
  <si>
    <t>ТЕРр-2001-61 Штукатурные работы</t>
  </si>
  <si>
    <t>Раздел 1. Сплошное выравнивание штукатурки внутри здания</t>
  </si>
  <si>
    <t>ТЕРр61-1-1</t>
  </si>
  <si>
    <t>Сплошное выравнивание штукатурки стен цементно-известковым раствором при толщине намета Сплошное выравнивание штукатурки стен цементно-известковым раствором при толщине намета до 5 мм</t>
  </si>
  <si>
    <t>ТЕРр61-1-2</t>
  </si>
  <si>
    <t>Сплошное выравнивание штукатурки стен цементно-известковым раствором при толщине намета Сплошное выравнивание штукатурки стен цементно-известковым раствором при толщине намета до 10 мм</t>
  </si>
  <si>
    <t>ТЕРр61-1-3</t>
  </si>
  <si>
    <t>Сплошное выравнивание штукатурки стен полимерцементным раствором при толщине намета Сплошное выравнивание штукатурки стен полимерцементным раствором при толщине намета до 5 мм</t>
  </si>
  <si>
    <t>ТЕРр61-1-4</t>
  </si>
  <si>
    <t>Сплошное выравнивание штукатурки стен полимерцементным раствором при толщине намета Сплошное выравнивание штукатурки стен полимерцементным раствором при толщине намета до 10 мм</t>
  </si>
  <si>
    <t>ТЕРр61-1-5</t>
  </si>
  <si>
    <t>Сплошное выравнивание штукатурки потолков цементно-известковым раствором при толщине намета Сплошное выравнивание штукатурки потолков цементно-известковым раствором при толщине намета до 5 мм</t>
  </si>
  <si>
    <t>ТЕРр61-1-6</t>
  </si>
  <si>
    <t>Сплошное выравнивание штукатурки потолков цементно-известковым раствором при толщине намета Сплошное выравнивание штукатурки потолков цементно-известковым раствором при толщине намета до 10 мм</t>
  </si>
  <si>
    <t>ТЕРр61-1-7</t>
  </si>
  <si>
    <t>Сплошное выравнивание штукатурки потолков полимерцементным раствором при толщине намета Сплошное выравнивание штукатурки потолков полимерцементным раствором при толщине намета до 5 мм</t>
  </si>
  <si>
    <t>ТЕРр61-1-8</t>
  </si>
  <si>
    <t>Сплошное выравнивание штукатурки потолков полимерцементным раствором при толщине намета Сплошное выравнивание штукатурки потолков полимерцементным раствором при толщине намета до 10 мм</t>
  </si>
  <si>
    <t>ТЕРр61-1-9</t>
  </si>
  <si>
    <t>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стен</t>
  </si>
  <si>
    <t>ТЕРр61-1-10</t>
  </si>
  <si>
    <t>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потолков</t>
  </si>
  <si>
    <t>ТЕРр61-1-11</t>
  </si>
  <si>
    <t>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оконных и дверных откосов плоских</t>
  </si>
  <si>
    <t>ТЕРр61-1-12</t>
  </si>
  <si>
    <t>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Сплошное выравнивание штукатурки внутри здания (однослойная штукатурка) сухой растворной смесью (типа «Ветонит») толщиной до 10 мм для последующей окраски или оклейки обоями оконных и дверных откосов криволинейных</t>
  </si>
  <si>
    <t>Раздел 2. Ремонт штукатурки внутренних стен по камню и бетону отдельными местами</t>
  </si>
  <si>
    <t>ТЕРр61-2-1</t>
  </si>
  <si>
    <t>Ремонт штукатурки внутренних стен по камню известковым раствором площадью отдельных мест Ремонт штукатурки внутренних стен по камню известковым раствором площадью отдельных мест до 1 м2 толщиной слоя до 20 мм</t>
  </si>
  <si>
    <t>ТЕРр61-2-2</t>
  </si>
  <si>
    <t>Ремонт штукатурки внутренних стен по камню известковым раствором площадью отдельных мест Ремонт штукатурки внутренних стен по камню известковым раствором площадью отдельных мест на каждые следующие 10 мм толщины слоя добавлять к расценке 61-2-1</t>
  </si>
  <si>
    <t>ТЕРр61-2-3</t>
  </si>
  <si>
    <t>Ремонт штукатурки внутренних стен по камню известковым раствором площадью отдельных мест Ремонт штукатурки внутренних стен по камню известковым раствором площадью отдельных мест до 10 м2 толщиной слоя до 20 мм</t>
  </si>
  <si>
    <t>ТЕРр61-2-4</t>
  </si>
  <si>
    <t>Ремонт штукатурки внутренних стен по камню известковым раствором площадью отдельных мест Ремонт штукатурки внутренних стен по камню известковым раствором площадью отдельных мест на каждые следующие 10 мм толщины слоя добавлять к расценке 61-2-3</t>
  </si>
  <si>
    <t>ТЕРр61-2-5</t>
  </si>
  <si>
    <t>Ремонт штукатурки внутренних стен по камню известковым раствором площадью отдельных мест Ремонт штукатурки внутренних стен по камню известковым раствором площадью отдельных мест более 10 м2 толщиной слоя до 20 мм</t>
  </si>
  <si>
    <t>ТЕРр61-2-6</t>
  </si>
  <si>
    <t>Ремонт штукатурки внутренних стен по камню известковым раствором площадью отдельных мест Ремонт штукатурки внутренних стен по камню известковым раствором площадью отдельных мест на каждые следующие 10 мм толщины слоя добавлять к расценке к 61-2-5</t>
  </si>
  <si>
    <t>ТЕРр61-2-7</t>
  </si>
  <si>
    <t>Ремонт штукатурки внутренних стен по камню и бетону цементно-известковым раствором, площадью отдельных мест Ремонт штукатурки внутренних стен по камню и бетону цементно-известковым раствором, площадью отдельных мест до 1 м2 толщиной слоя до 20 мм</t>
  </si>
  <si>
    <t>ТЕРр61-2-8</t>
  </si>
  <si>
    <t>Ремонт штукатурки внутренних стен по камню и бетону цементно-известковым раствором, площадью отдельных мест Ремонт штукатурки внутренних стен по камню и бетону цементно-известковым раствором, площадью отдельных мест на каждые следующие 10 мм толщины слоя добавлять к расценке 61-2-7</t>
  </si>
  <si>
    <t>ТЕРр61-2-9</t>
  </si>
  <si>
    <t>Ремонт штукатурки внутренних стен по камню и бетону цементно-известковым раствором, площадью отдельных мест Ремонт штукатурки внутренних стен по камню и бетону цементно-известковым раствором, площадью отдельных мест до 10 м2 толщиной слоя до 20 мм</t>
  </si>
  <si>
    <t>ТЕРр61-2-10</t>
  </si>
  <si>
    <t>Ремонт штукатурки внутренних стен по камню и бетону цементно-известковым раствором, площадью отдельных мест Ремонт штукатурки внутренних стен по камню и бетону цементно-известковым раствором, площадью отдельных мест на каждые следующие 10 мм толщины слоя добавлять к расценке 61-2-9</t>
  </si>
  <si>
    <t>ТЕРр61-2-11</t>
  </si>
  <si>
    <t>Ремонт штукатурки внутренних стен по камню и бетону цементно-известковым раствором, площадью отдельных мест Ремонт штукатурки внутренних стен по камню и бетону цементно-известковым раствором, площадью отдельных мест более 10 м2 толщиной слоя до 20 мм</t>
  </si>
  <si>
    <t>ТЕРр61-2-12</t>
  </si>
  <si>
    <t>Ремонт штукатурки внутренних стен по камню и бетону цементно-известковым раствором, площадью отдельных мест Ремонт штукатурки внутренних стен по камню и бетону цементно-известковым раствором, площадью отдельных мест на каждые следующие 10 мм толщины слоя добавлять к расценке 61-2-11</t>
  </si>
  <si>
    <t>Раздел 3. Ремонт штукатурки внутренних стен по дереву отдельными местами</t>
  </si>
  <si>
    <t>ТЕРр61-3-1</t>
  </si>
  <si>
    <t>Ремонт штукатурки внутренних стен по дереву известково-алебастровым раствором площадью отдельных мест Ремонт штукатурки внутренних стен по дереву известково-алебастровым раствором площадью отдельных мест до 1 м2 толщиной слоя до 25 мм</t>
  </si>
  <si>
    <t>ТЕРр61-3-2</t>
  </si>
  <si>
    <t>Ремонт штукатурки внутренних стен по дереву известково-алебастровым раствором площадью отдельных мест Ремонт штукатурки внутренних стен по дереву известково-алебастровым раствором площадью отдельных мест на каждые следующие 10 мм толщины слоя добавлять к расценке 61-3-1</t>
  </si>
  <si>
    <t>ТЕРр61-3-3</t>
  </si>
  <si>
    <t>Ремонт штукатурки внутренних стен по дереву известково-алебастровым раствором площадью отдельных мест Ремонт штукатурки внутренних стен по дереву известково-алебастровым раствором площадью отдельных мест до 10 м2 толщиной слоя до 25 мм</t>
  </si>
  <si>
    <t>ТЕРр61-3-4</t>
  </si>
  <si>
    <t>Ремонт штукатурки внутренних стен по дереву известково-алебастровым раствором площадью отдельных мест Ремонт штукатурки внутренних стен по дереву известково-алебастровым раствором площадью отдельных мест на каждые следующие 10 мм толщины слоя добавлять к расценке 61-3-3</t>
  </si>
  <si>
    <t>ТЕРр61-3-5</t>
  </si>
  <si>
    <t>Ремонт штукатурки внутренних стен по дереву известково-алебастровым раствором площадью отдельных мест Ремонт штукатурки внутренних стен по дереву известково-алебастровым раствором площадью отдельных мест более 10 м2 толщиной слоя до 25 мм</t>
  </si>
  <si>
    <t>ТЕРр61-3-6</t>
  </si>
  <si>
    <t>Ремонт штукатурки внутренних стен по дереву известково-алебастровым раствором площадью отдельных мест Ремонт штукатурки внутренних стен по дереву известково-алебастровым раствором площадью отдельных мест на каждые следующие 10 мм толщины слоя добавлять к расценке 61-3-5</t>
  </si>
  <si>
    <t>Раздел 4. Ремонт штукатурки потолков по камню и бетону отдельными местами</t>
  </si>
  <si>
    <t>ТЕРр61-4-1</t>
  </si>
  <si>
    <t>Ремонт штукатурки потолков по камню известковым раствором площадью отдельных мест Ремонт штукатурки потолков по камню известковым раствором площадью отдельных мест до 1 м2 толщиной слоя до 20 мм</t>
  </si>
  <si>
    <t>ТЕРр61-4-2</t>
  </si>
  <si>
    <t>Ремонт штукатурки потолков по камню известковым раствором площадью отдельных мест Ремонт штукатурки потолков по камню известковым раствором площадью отдельных мест на каждые следующие 10 мм толщины слоя добавлять к расценке 61-4-1</t>
  </si>
  <si>
    <t>ТЕРр61-4-3</t>
  </si>
  <si>
    <t>Ремонт штукатурки потолков по камню известковым раствором площадью отдельных мест Ремонт штукатурки потолков по камню известковым раствором площадью отдельных мест до 10 м2 толщиной слоя до 20 мм</t>
  </si>
  <si>
    <t>ТЕРр61-4-4</t>
  </si>
  <si>
    <t>Ремонт штукатурки потолков по камню известковым раствором площадью отдельных мест Ремонт штукатурки потолков по камню известковым раствором площадью отдельных мест на каждые следующие 10 мм толщины слоя добавлять к расценке 61-4-3</t>
  </si>
  <si>
    <t>ТЕРр61-4-5</t>
  </si>
  <si>
    <t>Ремонт штукатурки потолков по камню известковым раствором площадью отдельных мест Ремонт штукатурки потолков по камню известковым раствором площадью отдельных мест более 10 м2 толщиной слоя до 20 мм</t>
  </si>
  <si>
    <t>ТЕРр61-4-6</t>
  </si>
  <si>
    <t>Ремонт штукатурки потолков по камню известковым раствором площадью отдельных мест Ремонт штукатурки потолков по камню известковым раствором площадью отдельных мест на каждые следующие 10 мм толщины слоя добавлять к расценке 61-4-5</t>
  </si>
  <si>
    <t>ТЕРр61-4-7</t>
  </si>
  <si>
    <t>Ремонт штукатурки потолков по камню и бетону цементно-известковым раствором, площадью отдельных мест Ремонт штукатурки потолков по камню и бетону цементно-известковым раствором, площадью отдельных мест до 1 м2 толщиной слоя до 20 мм</t>
  </si>
  <si>
    <t>ТЕРр61-4-8</t>
  </si>
  <si>
    <t>Ремонт штукатурки потолков по камню и бетону цементно-известковым раствором, площадью отдельных мест Ремонт штукатурки потолков по камню и бетону цементно-известковым раствором, площадью отдельных мест на каждые следующие 10 мм толщины слоя добавлять к расценке 61-4-7</t>
  </si>
  <si>
    <t>ТЕРр61-4-9</t>
  </si>
  <si>
    <t>Ремонт штукатурки потолков по камню и бетону цементно-известковым раствором, площадью отдельных мест Ремонт штукатурки потолков по камню и бетону цементно-известковым раствором, площадью отдельных мест до 10 м2 толщиной слоя до 20 мм</t>
  </si>
  <si>
    <t>ТЕРр61-4-10</t>
  </si>
  <si>
    <t>Ремонт штукатурки потолков по камню и бетону цементно-известковым раствором, площадью отдельных мест Ремонт штукатурки потолков по камню и бетону цементно-известковым раствором, площадью отдельных мест на каждые следующие 10 мм толщины слоя добавлять к расценке 61-4-9</t>
  </si>
  <si>
    <t>ТЕРр61-4-11</t>
  </si>
  <si>
    <t>Ремонт штукатурки потолков по камню и бетону цементно-известковым раствором, площадью отдельных мест Ремонт штукатурки потолков по камню и бетону цементно-известковым раствором, площадью отдельных мест более 10 м2 толщиной слоя до 20 мм</t>
  </si>
  <si>
    <t>ТЕРр61-4-12</t>
  </si>
  <si>
    <t>Ремонт штукатурки потолков по камню и бетону цементно-известковым раствором, площадью отдельных мест Ремонт штукатурки потолков по камню и бетону цементно-известковым раствором, площадью отдельных мест на каждые следующие 10 мм толщины слоя добавлять к расценке 61-4-11</t>
  </si>
  <si>
    <t>Раздел 5. Ремонт штукатурки потолков по дереву отдельными местами</t>
  </si>
  <si>
    <t>ТЕРр61-5-1</t>
  </si>
  <si>
    <t>Ремонт штукатурки потолков по дереву известково-алебастровым раствором площадью отдельных мест Ремонт штукатурки потолков по дереву известково-алебастровым раствором площадью отдельных мест до 1 м2 толщиной слоя до 25 мм</t>
  </si>
  <si>
    <t>ТЕРр61-5-2</t>
  </si>
  <si>
    <t>Ремонт штукатурки потолков по дереву известково-алебастровым раствором площадью отдельных мест Ремонт штукатурки потолков по дереву известково-алебастровым раствором площадью отдельных мест на каждые следующие 10 мм толщины слоя добавлять к расценке 61-5-1</t>
  </si>
  <si>
    <t>ТЕРр61-5-3</t>
  </si>
  <si>
    <t>Ремонт штукатурки потолков по дереву известково-алебастровым раствором площадью отдельных мест Ремонт штукатурки потолков по дереву известково-алебастровым раствором площадью отдельных мест до 10 м2 толщиной слоя до 25 мм</t>
  </si>
  <si>
    <t>ТЕРр61-5-4</t>
  </si>
  <si>
    <t>Ремонт штукатурки потолков по дереву известково-алебастровым раствором площадью отдельных мест Ремонт штукатурки потолков по дереву известково-алебастровым раствором площадью отдельных мест на каждые следующие 10 мм толщины слоя добавлять к расценке 61-5-3</t>
  </si>
  <si>
    <t>ТЕРр61-5-5</t>
  </si>
  <si>
    <t>Ремонт штукатурки потолков по дереву известково-алебастровым раствором площадью отдельных мест Ремонт штукатурки потолков по дереву известково-алебастровым раствором площадью отдельных мест более 10 м2 толщиной слоя до 25 мм</t>
  </si>
  <si>
    <t>ТЕРр61-5-6</t>
  </si>
  <si>
    <t>Ремонт штукатурки потолков по дереву известково-алебастровым раствором площадью отдельных мест Ремонт штукатурки потолков по дереву известково-алебастровым раствором площадью отдельных мест на каждые следующие 10 мм толщины слоя добавлять к расценке 61-5-5</t>
  </si>
  <si>
    <t>Раздел 6. Ремонт штукатурки столбов и пилястр внутри здания</t>
  </si>
  <si>
    <t>ТЕРр61-6-1</t>
  </si>
  <si>
    <t>Ремонт штукатурки столбов и пилястр внутри здания по камню и бетону Ремонт штукатурки столбов и пилястр внутри здания по камню и бетону известковым раствором толщиной слоя до 20 мм</t>
  </si>
  <si>
    <t>ТЕРр61-6-2</t>
  </si>
  <si>
    <t>Ремонт штукатурки столбов и пилястр внутри здания по камню и бетону Ремонт штукатурки столбов и пилястр внутри здания по камню и бетону на каждые следующие 10 мм толщины слоя добавлять к расценке 61-6-1</t>
  </si>
  <si>
    <t>ТЕРр61-6-3</t>
  </si>
  <si>
    <t>Ремонт штукатурки столбов и пилястр внутри здания по камню и бетону Ремонт штукатурки столбов и пилястр внутри здания по камню и бетону цементно-известковым раствором толщиной слоя до 20 мм</t>
  </si>
  <si>
    <t>ТЕРр61-6-4</t>
  </si>
  <si>
    <t>Ремонт штукатурки столбов и пилястр внутри здания по камню и бетону Ремонт штукатурки столбов и пилястр внутри здания по камню и бетону на каждые следующие 10 мм толщины слоя добавлять к расценке 61-6-3</t>
  </si>
  <si>
    <t>ТЕРр61-6-5</t>
  </si>
  <si>
    <t>Ремонт штукатурки столбов и пилястр внутри здания, по дереву известково-алебастровым раствором Ремонт штукатурки столбов и пилястр внутри здания, по дереву известково-алебастровым раствором толщиной слоя до 20 мм</t>
  </si>
  <si>
    <t>ТЕРр61-6-6</t>
  </si>
  <si>
    <t>Ремонт штукатурки столбов и пилястр внутри здания, по дереву известково-алебастровым раствором Ремонт штукатурки столбов и пилястр внутри здания, по дереву известково-алебастровым раствором на каждые следующие 10 мм толщины слоя добавлять к расценке 61-6-5</t>
  </si>
  <si>
    <t>Раздел 7. Ремонт штукатурки откосов внутри здания</t>
  </si>
  <si>
    <t>ТЕРр61-7-1</t>
  </si>
  <si>
    <t>Ремонт штукатурки откосов внутри здания по камню и бетону цементно-известковым раствором Ремонт штукатурки откосов внутри здания по камню и бетону цементно-известковым раствором прямолинейных</t>
  </si>
  <si>
    <t>ТЕРр61-7-2</t>
  </si>
  <si>
    <t>Ремонт штукатурки откосов внутри здания по камню и бетону цементно-известковым раствором Ремонт штукатурки откосов внутри здания по камню и бетону цементно-известковым раствором криволинейных</t>
  </si>
  <si>
    <t>ТЕРр61-7-3</t>
  </si>
  <si>
    <t>Ремонт штукатурки откосов внутри здания по дереву известково-алебастровым раствором Ремонт штукатурки откосов внутри здания по дереву известково-алебастровым раствором прямолинейных</t>
  </si>
  <si>
    <t>ТЕРр61-7-4</t>
  </si>
  <si>
    <t>Ремонт штукатурки откосов внутри здания по дереву известково-алебастровым раствором Ремонт штукатурки откосов внутри здания по дереву известково-алебастровым раствором криволинейных</t>
  </si>
  <si>
    <t>Раздел 8. Ремонт штукатурки тяг и карнизов внутри здания</t>
  </si>
  <si>
    <t>ТЕРр61-8-1</t>
  </si>
  <si>
    <t>Ремонт штукатурки тяг и карнизов внутри здания по камню и бетону цементно-известковым раствором Ремонт штукатурки тяг и карнизов внутри здания по камню и бетону цементно-известковым раствором горизонтальных длиной до 5 м</t>
  </si>
  <si>
    <t>ТЕРр61-8-2</t>
  </si>
  <si>
    <t>Ремонт штукатурки тяг и карнизов внутри здания по камню и бетону цементно-известковым раствором Ремонт штукатурки тяг и карнизов внутри здания по камню и бетону цементно-известковым раствором горизонтальных длиной до 10 м</t>
  </si>
  <si>
    <t>ТЕРр61-8-3</t>
  </si>
  <si>
    <t>Ремонт штукатурки тяг и карнизов внутри здания по камню и бетону цементно-известковым раствором Ремонт штукатурки тяг и карнизов внутри здания по камню и бетону цементно-известковым раствором вертикальных длиной до 5 м</t>
  </si>
  <si>
    <t>ТЕРр61-8-4</t>
  </si>
  <si>
    <t>Ремонт штукатурки тяг и карнизов внутри здания по камню и бетону цементно-известковым раствором Ремонт штукатурки тяг и карнизов внутри здания по камню и бетону цементно-известковым раствором вертикальных длиной до 10 м</t>
  </si>
  <si>
    <t>ТЕРр61-8-5</t>
  </si>
  <si>
    <t>Ремонт штукатурки тяг и карнизов внутри здания по дереву известково-алебастровым раствором Ремонт штукатурки тяг и карнизов внутри здания по дереву известково-алебастровым раствором горизонтальных длиной до 5 м</t>
  </si>
  <si>
    <t>ТЕРр61-8-6</t>
  </si>
  <si>
    <t>Ремонт штукатурки тяг и карнизов внутри здания по дереву известково-алебастровым раствором Ремонт штукатурки тяг и карнизов внутри здания по дереву известково-алебастровым раствором горизонтальных длиной до 10 м</t>
  </si>
  <si>
    <t>ТЕРр61-8-7</t>
  </si>
  <si>
    <t>Ремонт штукатурки тяг и карнизов внутри здания по дереву известково-алебастровым раствором Ремонт штукатурки тяг и карнизов внутри здания по дереву известково-алебастровым раствором вертикальных длиной до 5 м</t>
  </si>
  <si>
    <t>ТЕРр61-8-8</t>
  </si>
  <si>
    <t>Ремонт штукатурки тяг и карнизов внутри здания по дереву известково-алебастровым раствором Ремонт штукатурки тяг и карнизов внутри здания по дереву известково-алебастровым раствором вертикальных длиной до 10 м</t>
  </si>
  <si>
    <t>Раздел 9. Ремонт штукатурки лестничных маршей и площадок</t>
  </si>
  <si>
    <t>ТЕРр61-9-1</t>
  </si>
  <si>
    <t>Ремонт штукатурки лестничных маршей и площадок</t>
  </si>
  <si>
    <t>Раздел 10. Ремонт штукатурки гладких фасадов по камню и бетону с земли и лесов</t>
  </si>
  <si>
    <t>ТЕРр61-10-1</t>
  </si>
  <si>
    <t>Ремонт штукатурки гладких фасадов по камню и бетону с земли и лесов Ремонт штукатурки гладких фасадов по камню и бетону с земли и лесов цементно-известковым раствором площадью отдельных мест до 5 м2 толщиной слоя до 20 мм</t>
  </si>
  <si>
    <t>ТЕРр61-10-2</t>
  </si>
  <si>
    <t>Ремонт штукатурки гладких фасадов по камню и бетону с земли и лесов Ремонт штукатурки гладких фасадов по камню и бетону с земли и лесов на каждые следующие 10 мм толщины слоя добавлять к расценке 61-10-1</t>
  </si>
  <si>
    <t>ТЕРр61-10-3</t>
  </si>
  <si>
    <t>Ремонт штукатурки гладких фасадов по камню и бетону с земли и лесов Ремонт штукатурки гладких фасадов по камню и бетону с земли и лесов цементно-известковым раствором площадью отдельных мест более 5 м2 толщиной слоя до 20 мм</t>
  </si>
  <si>
    <t>ТЕРр61-10-4</t>
  </si>
  <si>
    <t>Ремонт штукатурки гладких фасадов по камню и бетону с земли и лесов Ремонт штукатурки гладких фасадов по камню и бетону с земли и лесов на каждые следующие 10 мм толщины слоя добавлять к расценке 61-10-3</t>
  </si>
  <si>
    <t>ТЕРр61-10-5</t>
  </si>
  <si>
    <t>Ремонт штукатурки гладких фасадов по камню и бетону с земли и лесов Ремонт штукатурки гладких фасадов по камню и бетону с земли и лесов декоративным раствором площадью отдельных мест до 5 м2 толщиной слоя 30 мм</t>
  </si>
  <si>
    <t>ТЕРр61-10-6</t>
  </si>
  <si>
    <t>Ремонт штукатурки гладких фасадов по камню и бетону с земли и лесов Ремонт штукатурки гладких фасадов по камню и бетону с земли и лесов декоративным раствором площадью отдельных мест более 5 м2 толщиной слоя 30 мм</t>
  </si>
  <si>
    <t>Раздел 11. Ремонт штукатурки гладких фасадов по камню и бетону с лестниц</t>
  </si>
  <si>
    <t>ТЕРр61-11-1</t>
  </si>
  <si>
    <t>Ремонт штукатурки гладких фасадов по камню и бетону с лестниц Ремонт штукатурки гладких фасадов по камню и бетону с лестниц цементно-известковым раствором площадью отдельных мест до 5 м2 толщиной слоя до 20 мм</t>
  </si>
  <si>
    <t>ТЕРр61-11-2</t>
  </si>
  <si>
    <t>Ремонт штукатурки гладких фасадов по камню и бетону с лестниц Ремонт штукатурки гладких фасадов по камню и бетону с лестниц на каждые следующие 10 мм толщины слоя добавлять к расценке 61-11-1</t>
  </si>
  <si>
    <t>ТЕРр61-11-3</t>
  </si>
  <si>
    <t>Ремонт штукатурки гладких фасадов по камню и бетону с лестниц Ремонт штукатурки гладких фасадов по камню и бетону с лестниц цементно-известковым раствором площадью отдельных мест более 5 м2 толщиной слоя до 20 мм</t>
  </si>
  <si>
    <t>ТЕРр61-11-4</t>
  </si>
  <si>
    <t>Ремонт штукатурки гладких фасадов по камню и бетону с лестниц Ремонт штукатурки гладких фасадов по камню и бетону с лестниц на каждые следующие 10 мм толщины слоя добавлять к расценке 61-11-3</t>
  </si>
  <si>
    <t>ТЕРр61-11-5</t>
  </si>
  <si>
    <t>Ремонт штукатурки гладких фасадов по камню и бетону с лестниц Ремонт штукатурки гладких фасадов по камню и бетону с лестниц декоративным раствором площадью отдельных мест до 5 м2 толщиной слоя 30 мм</t>
  </si>
  <si>
    <t>ТЕРр61-11-6</t>
  </si>
  <si>
    <t>Ремонт штукатурки гладких фасадов по камню и бетону с лестниц Ремонт штукатурки гладких фасадов по камню и бетону с лестниц декоративным раствором площадью отдельных мест более 5 м2 толщиной слоя 30 мм</t>
  </si>
  <si>
    <t>Раздел 12. Ремонт штукатурки гладких фасадов по камню и бетону с люлек</t>
  </si>
  <si>
    <t>ТЕРр61-12-1</t>
  </si>
  <si>
    <t>Ремонт штукатурки гладких фасадов по камню и бетону с люлек Ремонт штукатурки гладких фасадов по камню и бетону с люлек цементно-известковым раствором площадью отдельных мест до 5 м2 толщиной слоя до 20 мм</t>
  </si>
  <si>
    <t>ТЕРр61-12-2</t>
  </si>
  <si>
    <t>Ремонт штукатурки гладких фасадов по камню и бетону с люлек Ремонт штукатурки гладких фасадов по камню и бетону с люлек на каждые следующие 10 мм толщины слоя добавлять к расценке 61-12-1</t>
  </si>
  <si>
    <t>ТЕРр61-12-3</t>
  </si>
  <si>
    <t>Ремонт штукатурки гладких фасадов по камню и бетону с люлек Ремонт штукатурки гладких фасадов по камню и бетону с люлек цементно-известковым раствором площадью отдельных мест более 5 м2 толщиной слоя до 20 мм</t>
  </si>
  <si>
    <t>ТЕРр61-12-4</t>
  </si>
  <si>
    <t>Ремонт штукатурки гладких фасадов по камню и бетону с люлек Ремонт штукатурки гладких фасадов по камню и бетону с люлек на каждые следующие 10 мм толщины слоя добавлять к расценке 61-12-3</t>
  </si>
  <si>
    <t>ТЕРр61-12-5</t>
  </si>
  <si>
    <t>Ремонт штукатурки гладких фасадов по камню и бетону с люлек Ремонт штукатурки гладких фасадов по камню и бетону с люлек декоративным раствором площадью отдельных мест до 5 м2 толщиной слоя 30 мм</t>
  </si>
  <si>
    <t>ТЕРр61-12-6</t>
  </si>
  <si>
    <t>Ремонт штукатурки гладких фасадов по камню и бетону с люлек Ремонт штукатурки гладких фасадов по камню и бетону с люлек декоративным раствором площадью отдельных мест более 5 м2 толщиной слоя 30 мм</t>
  </si>
  <si>
    <t>Раздел 13. Ремонт штукатурки рустованных фасадов по камню и бетону с земли и лесов</t>
  </si>
  <si>
    <t>ТЕРр61-13-1</t>
  </si>
  <si>
    <t>Ремонт штукатурки рустованных фасадов по камню и бетону с земли и лесов Ремонт штукатурки рустованных фасадов по камню и бетону с земли и лесов цементно-известковым раствором площадью отдельных мест до 5 м2 толщиной слоя до 40 мм</t>
  </si>
  <si>
    <t>ТЕРр61-13-2</t>
  </si>
  <si>
    <t>Ремонт штукатурки рустованных фасадов по камню и бетону с земли и лесов Ремонт штукатурки рустованных фасадов по камню и бетону с земли и лесов на каждые следующие 10 мм толщины слоя добавлять к расценке 61-13-1</t>
  </si>
  <si>
    <t>ТЕРр61-13-3</t>
  </si>
  <si>
    <t>Ремонт штукатурки рустованных фасадов по камню и бетону с земли и лесов Ремонт штукатурки рустованных фасадов по камню и бетону с земли и лесов цементно-известковым раствором площадью отдельных мест более 5 м2 толщиной слоя до 40 мм</t>
  </si>
  <si>
    <t>ТЕРр61-13-4</t>
  </si>
  <si>
    <t>Ремонт штукатурки рустованных фасадов по камню и бетону с земли и лесов Ремонт штукатурки рустованных фасадов по камню и бетону с земли и лесов на каждые следующие 10 мм толщины слоя добавлять к расценке 61-13-3</t>
  </si>
  <si>
    <t>ТЕРр61-13-5</t>
  </si>
  <si>
    <t>Ремонт штукатурки рустованных фасадов по камню и бетону с земли и лесов Ремонт штукатурки рустованных фасадов по камню и бетону с земли и лесов декоративным раствором площадью отдельных мест до 5 м2 толщиной слоя до 40 мм</t>
  </si>
  <si>
    <t>ТЕРр61-13-6</t>
  </si>
  <si>
    <t>Ремонт штукатурки рустованных фасадов по камню и бетону с земли и лесов Ремонт штукатурки рустованных фасадов по камню и бетону с земли и лесов декоративным раствором площадью отдельных мест более 5 м2 толщиной слоя до 40 мм</t>
  </si>
  <si>
    <t>ТЕРр61-13-7</t>
  </si>
  <si>
    <t>Ремонт штукатурки рустованных фасадов по камню и бетону с земли и лесов Ремонт штукатурки рустованных фасадов по камню и бетону с земли и лесов на каждые 100 м рустов сверх 400 м, предусмотренных расценкой, добавлять к расценкам 61-13-1 и 61-13-3</t>
  </si>
  <si>
    <t>ТЕРр61-13-8</t>
  </si>
  <si>
    <t>Ремонт штукатурки рустованных фасадов по камню и бетону с земли и лесов Ремонт штукатурки рустованных фасадов по камню и бетону с земли и лесов на каждые 100 м рустов сверх 400 м, предусмотренных расценкой, добавлять к расценкам 61-13-5 и 61-13-6</t>
  </si>
  <si>
    <t>Раздел 14. Ремонт штукатурки рустованных фасадов по камню и бетону с лестниц</t>
  </si>
  <si>
    <t>ТЕРр61-14-1</t>
  </si>
  <si>
    <t>Ремонт штукатурки рустованных фасадов по камню и бетону с лестниц Ремонт штукатурки рустованных фасадов по камню и бетону с лестниц цементно-известковым раствором площадью отдельных мест до 5 м2 толщиной слоя до 40 мм</t>
  </si>
  <si>
    <t>ТЕРр61-14-2</t>
  </si>
  <si>
    <t>Ремонт штукатурки рустованных фасадов по камню и бетону с лестниц Ремонт штукатурки рустованных фасадов по камню и бетону с лестниц на каждые следующие 10 мм толщины слоя добавлять к расценке 61-14-1</t>
  </si>
  <si>
    <t>ТЕРр61-14-3</t>
  </si>
  <si>
    <t>Ремонт штукатурки рустованных фасадов по камню и бетону с лестниц Ремонт штукатурки рустованных фасадов по камню и бетону с лестниц цементно-известковым раствором площадью отдельных мест более 5 м2 толщиной слоя до 40 мм</t>
  </si>
  <si>
    <t>ТЕРр61-14-4</t>
  </si>
  <si>
    <t>Ремонт штукатурки рустованных фасадов по камню и бетону с лестниц Ремонт штукатурки рустованных фасадов по камню и бетону с лестниц на каждые следующие 10 мм толщины слоя добавлять к расценке 61-14-3</t>
  </si>
  <si>
    <t>ТЕРр61-14-5</t>
  </si>
  <si>
    <t>Ремонт штукатурки рустованных фасадов по камню и бетону с лестниц Ремонт штукатурки рустованных фасадов по камню и бетону с лестниц декоративным раствором площадью отдельных мест до 5 м2 толщиной слоя до 40 мм</t>
  </si>
  <si>
    <t>ТЕРр61-14-6</t>
  </si>
  <si>
    <t>Ремонт штукатурки рустованных фасадов по камню и бетону с лестниц Ремонт штукатурки рустованных фасадов по камню и бетону с лестниц декоративным раствором площадью отдельных мест более 5 м2 толщиной слоя до 40 мм</t>
  </si>
  <si>
    <t>ТЕРр61-14-7</t>
  </si>
  <si>
    <t>Ремонт штукатурки рустованных фасадов по камню и бетону с лестниц Ремонт штукатурки рустованных фасадов по камню и бетону с лестниц на каждые 100 м рустов сверх 400 м, предусмотренных расценкой, добавлять к расценкам 61-14-1 и 61-14-3</t>
  </si>
  <si>
    <t>ТЕРр61-14-8</t>
  </si>
  <si>
    <t>Ремонт штукатурки рустованных фасадов по камню и бетону с лестниц Ремонт штукатурки рустованных фасадов по камню и бетону с лестниц на каждые 100 м рустов сверх 400 м, предусмотренных расценкой, добавлять к расценкам 61-14-5 и 61-14-6</t>
  </si>
  <si>
    <t>Раздел 15. Ремонт штукатурки рустованных фасадов по камню и бетону с люлек</t>
  </si>
  <si>
    <t>ТЕРр61-15-1</t>
  </si>
  <si>
    <t>Ремонт штукатурки рустованных фасадов по камню и бетону с люлек Ремонт штукатурки рустованных фасадов по камню и бетону с люлек цементно-известковым раствором площадью отдельных мест до 5 м2 толщиной слоя до 40 мм</t>
  </si>
  <si>
    <t>ТЕРр61-15-2</t>
  </si>
  <si>
    <t>Ремонт штукатурки рустованных фасадов по камню и бетону с люлек Ремонт штукатурки рустованных фасадов по камню и бетону с люлек на каждые следующие 10 мм толщины слоя добавлять к расценке 61-15-1</t>
  </si>
  <si>
    <t>ТЕРр61-15-3</t>
  </si>
  <si>
    <t>Ремонт штукатурки рустованных фасадов по камню и бетону с люлек Ремонт штукатурки рустованных фасадов по камню и бетону с люлек цементно-известковым раствором площадью отдельных мест более 5 м2 толщиной слоя до 40 мм</t>
  </si>
  <si>
    <t>ТЕРр61-15-4</t>
  </si>
  <si>
    <t>Ремонт штукатурки рустованных фасадов по камню и бетону с люлек Ремонт штукатурки рустованных фасадов по камню и бетону с люлек на каждые следующие 10 мм толщины слоя добавлять к расценке 61-15-3</t>
  </si>
  <si>
    <t>ТЕРр61-15-5</t>
  </si>
  <si>
    <t>Ремонт штукатурки рустованных фасадов по камню и бетону с люлек Ремонт штукатурки рустованных фасадов по камню и бетону с люлек декоративным раствором площадью отдельных мест до 5 м2 толщиной слоя до 40 мм</t>
  </si>
  <si>
    <t>ТЕРр61-15-6</t>
  </si>
  <si>
    <t>Ремонт штукатурки рустованных фасадов по камню и бетону с люлек Ремонт штукатурки рустованных фасадов по камню и бетону с люлек декоративным раствором площадью отдельных мест более 5 м2 толщиной слоя до 40 мм</t>
  </si>
  <si>
    <t>ТЕРр61-15-7</t>
  </si>
  <si>
    <t>Ремонт штукатурки рустованных фасадов по камню и бетону с люлек Ремонт штукатурки рустованных фасадов по камню и бетону с люлек на каждые 100 м рустов сверх 400 м, предусмотренных расценкой, добавлять к расценкам 61-15-1 и 61-15-3</t>
  </si>
  <si>
    <t>ТЕРр61-15-8</t>
  </si>
  <si>
    <t>Ремонт штукатурки рустованных фасадов по камню и бетону с люлек Ремонт штукатурки рустованных фасадов по камню и бетону с люлек на каждые 100 м рустов сверх 400 м, предусмотренных расценкой, добавлять к расценкам 61-15-5 и 61-15-6</t>
  </si>
  <si>
    <t>Раздел 16. Ремонт штукатурки гладких фасадов по дереву известковым раствором</t>
  </si>
  <si>
    <t>ТЕРр61-16-1</t>
  </si>
  <si>
    <t>Ремонт штукатурки гладких фасадов по дереву известковым раствором с земли и лесов, площадью отдельных мест Ремонт штукатурки гладких фасадов по дереву известковым раствором с земли и лесов, площадью отдельных мест до 5 м2 толщиной слоя до 25 мм</t>
  </si>
  <si>
    <t>ТЕРр61-16-2</t>
  </si>
  <si>
    <t>Ремонт штукатурки гладких фасадов по дереву известковым раствором с земли и лесов, площадью отдельных мест Ремонт штукатурки гладких фасадов по дереву известковым раствором с земли и лесов, площадью отдельных мест на каждые следующие 10 мм толщины слоя добавлять к расценке 61-16-1</t>
  </si>
  <si>
    <t>ТЕРр61-16-3</t>
  </si>
  <si>
    <t>Ремонт штукатурки гладких фасадов по дереву известковым раствором с земли и лесов, площадью отдельных мест Ремонт штукатурки гладких фасадов по дереву известковым раствором с земли и лесов, площадью отдельных мест более 5 м2 толщиной слоя до 25 мм</t>
  </si>
  <si>
    <t>ТЕРр61-16-4</t>
  </si>
  <si>
    <t>Ремонт штукатурки гладких фасадов по дереву известковым раствором с земли и лесов, площадью отдельных мест Ремонт штукатурки гладких фасадов по дереву известковым раствором с земли и лесов, площадью отдельных мест на каждые следующие 10 мм толщины слоя добавлять к расценке 61-16-3</t>
  </si>
  <si>
    <t>ТЕРр61-16-5</t>
  </si>
  <si>
    <t>Ремонт штукатурки гладких фасадов по дереву известковым раствором с приставных лестниц, площадью отдельных мест Ремонт штукатурки гладких фасадов по дереву известковым раствором с приставных лестниц, площадью отдельных мест до 5 м2 толщиной слоя до 25 мм</t>
  </si>
  <si>
    <t>ТЕРр61-16-6</t>
  </si>
  <si>
    <t>Ремонт штукатурки гладких фасадов по дереву известковым раствором с приставных лестниц, площадью отдельных мест Ремонт штукатурки гладких фасадов по дереву известковым раствором с приставных лестниц, площадью отдельных мест на каждые следующие 10 мм толщины слоя добавлять к расценке 61-16-5</t>
  </si>
  <si>
    <t>ТЕРр61-16-7</t>
  </si>
  <si>
    <t>Ремонт штукатурки гладких фасадов по дереву известковым раствором с приставных лестниц, площадью отдельных мест Ремонт штукатурки гладких фасадов по дереву известковым раствором с приставных лестниц, площадью отдельных мест более 5 м2 толщиной слоя до 25 мм</t>
  </si>
  <si>
    <t>ТЕРр61-16-8</t>
  </si>
  <si>
    <t>Ремонт штукатурки гладких фасадов по дереву известковым раствором с приставных лестниц, площадью отдельных мест Ремонт штукатурки гладких фасадов по дереву известковым раствором с приставных лестниц, площадью отдельных мест на каждые следующие 10 мм толщины слоя добавлять к расценке 61-16-7</t>
  </si>
  <si>
    <t>ТЕРр61-16-9</t>
  </si>
  <si>
    <t>Ремонт штукатурки гладких фасадов по дереву известковым раствором с люлек площадью отдельных мест Ремонт штукатурки гладких фасадов по дереву известковым раствором с люлек площадью отдельных мест до 5 м2 толщиной слоя до 25 мм</t>
  </si>
  <si>
    <t>ТЕРр61-16-10</t>
  </si>
  <si>
    <t>Ремонт штукатурки гладких фасадов по дереву известковым раствором с люлек площадью отдельных мест Ремонт штукатурки гладких фасадов по дереву известковым раствором с люлек площадью отдельных мест на каждые следующие 10 мм толщины слоя добавлять к расценке 61-16-9</t>
  </si>
  <si>
    <t>ТЕРр61-16-11</t>
  </si>
  <si>
    <t>Ремонт штукатурки гладких фасадов по дереву известковым раствором с люлек площадью отдельных мест Ремонт штукатурки гладких фасадов по дереву известковым раствором с люлек площадью отдельных мест более 5 м2 толщиной слоя до 25 мм</t>
  </si>
  <si>
    <t>ТЕРр61-16-12</t>
  </si>
  <si>
    <t>Ремонт штукатурки гладких фасадов по дереву известковым раствором с люлек площадью отдельных мест Ремонт штукатурки гладких фасадов по дереву известковым раствором с люлек площадью отдельных мест на каждые следующие 10 мм толщины слоя добавлять к расценке 61-16-11</t>
  </si>
  <si>
    <t>Раздел 17. Ремонт штукатурки наружных столбов, прямоугольных колонн и пилястр с земли и лесов</t>
  </si>
  <si>
    <t>ТЕРр61-17-1</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</si>
  <si>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цементно-известковым раствором гладких толщиной слоя до 20 мм</t>
  </si>
  <si>
    <t>ТЕРр61-17-2</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</si>
  <si>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на каждые следующие 10 мм толщины слоя добавлять к расценке 61-17-1</t>
  </si>
  <si>
    <t>ТЕРр61-17-3</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</si>
  <si>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цементно-известковым раствором с каннелюрами толщиной слоя до 40 мм</t>
  </si>
  <si>
    <t>ТЕРр61-17-4</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</si>
  <si>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на каждые следующие 10 мм толщины слоя добавлять к расценке 61-17-3</t>
  </si>
  <si>
    <t>ТЕРр61-17-5</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</si>
  <si>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цементно-известковым раствором с рустами толщиной слоя до 40 мм</t>
  </si>
  <si>
    <t>ТЕРр61-17-6</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</si>
  <si>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на каждые 100 м рустов сверх 400 м, предусмотренных расценкой, добавлять к расценке 61-17-5</t>
  </si>
  <si>
    <t>ТЕРр61-17-7</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</si>
  <si>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декоративным раствором гладких толщиной слоя до 30 мм</t>
  </si>
  <si>
    <t>ТЕРр61-17-8</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</si>
  <si>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декоративным раствором с рустами толщиной слоя до 40 мм</t>
  </si>
  <si>
    <t>ТЕРр61-17-9</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</si>
  <si>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декоративным раствором с каннелюрами толщиной слоя до 40 мм</t>
  </si>
  <si>
    <t>ТЕРр61-17-10</t>
  </si>
  <si>
    <t>Ремонт штукатурки наружных столбов, прямоугольных колонн и пилястр с земли и лесов по камню и бетону Ремонт штукатурки наружных столбов, прямоугольных колонн и пилястр с земли и лесов по камню и бетону на каждые 100 м рустов сверх 400 м, предусмотренных расценкой, добавлять к расценке 61-17-8</t>
  </si>
  <si>
    <t>ТЕРр61-17-11</t>
  </si>
  <si>
    <t>Ремонт штукатурки наружных столбов, прямоугольных колонн и пилястр с земли и лесов по дереву Ремонт штукатурки наружных столбов, прямоугольных колонн и пилястр с земли и лесов по дереву известковым раствором гладких толщиной слоя до 25 мм</t>
  </si>
  <si>
    <t>ТЕРр61-17-12</t>
  </si>
  <si>
    <t>Ремонт штукатурки наружных столбов, прямоугольных колонн и пилястр с земли и лесов по дереву Ремонт штукатурки наружных столбов, прямоугольных колонн и пилястр с земли и лесов по дереву на каждые следующие 10 мм толщины слоя добавлять к расценке 61-17-11</t>
  </si>
  <si>
    <t>ТЕРр61-17-13</t>
  </si>
  <si>
    <t>Ремонт штукатурки наружных столбов, прямоугольных колонн и пилястр с земли и лесов по дереву Ремонт штукатурки наружных столбов, прямоугольных колонн и пилястр с земли и лесов по дереву известковым раствором с каннелюрами толщиной слоя до 40 мм</t>
  </si>
  <si>
    <t>ТЕРр61-17-14</t>
  </si>
  <si>
    <t>Ремонт штукатурки наружных столбов, прямоугольных колонн и пилястр с земли и лесов по дереву Ремонт штукатурки наружных столбов, прямоугольных колонн и пилястр с земли и лесов по дереву на каждые следующие 10 мм толщины слоя добавлять к расценке 61-17-13</t>
  </si>
  <si>
    <t>Раздел 18. Ремонт штукатурки наружных столбов, прямоугольных колонн и пилястр с лестниц</t>
  </si>
  <si>
    <t>ТЕРр61-18-1</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</si>
  <si>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цементно-известковым раствором гладких толщиной слоя до 20 мм</t>
  </si>
  <si>
    <t>ТЕРр61-18-2</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</si>
  <si>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на каждые следующие 10 мм толщины слоя добавлять к расценке 61-18-1</t>
  </si>
  <si>
    <t>ТЕРр61-18-3</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</si>
  <si>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цементно-известковым раствором с каннелюрами толщиной слоя до 40 мм</t>
  </si>
  <si>
    <t>ТЕРр61-18-4</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</si>
  <si>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на каждые следующие 10 мм толщины слоя добавлять к расценке 61-18-3</t>
  </si>
  <si>
    <t>ТЕРр61-18-5</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</si>
  <si>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цементно-известковым раствором с рустами толщиной слоя до 40 мм</t>
  </si>
  <si>
    <t>ТЕРр61-18-6</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</si>
  <si>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на каждые 100 м рустов сверх 400 м, предусмотренных расценкой, добавлять к расценке 61-18-5</t>
  </si>
  <si>
    <t>ТЕРр61-18-7</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</si>
  <si>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декоративным раствором гладких толщиной слоя до 30 мм</t>
  </si>
  <si>
    <t>ТЕРр61-18-8</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</si>
  <si>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декоративным раствором с рустами толщиной слоя до 40 мм</t>
  </si>
  <si>
    <t>ТЕРр61-18-9</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</si>
  <si>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декоративным раствором с каннелюрами толщиной слоя до 40 мм</t>
  </si>
  <si>
    <t>ТЕРр61-18-10</t>
  </si>
  <si>
    <t>Ремонт штукатурки наружных столбов, прямоугольных колонн и пилястр с лестниц по камню и бетону Ремонт штукатурки наружных столбов, прямоугольных колонн и пилястр с лестниц по камню и бетону на каждые 100 м рустов сверх 400 м, предусмотренных расценкой, добавлять к расценке 61-18-8</t>
  </si>
  <si>
    <t>ТЕРр61-18-11</t>
  </si>
  <si>
    <t>Ремонт штукатурки наружных столбов, прямоугольных колонн и пилястр с лестниц по дереву Ремонт штукатурки наружных столбов, прямоугольных колонн и пилястр с лестниц по дереву известковым раствором гладких толщиной слоя до 25 мм</t>
  </si>
  <si>
    <t>ТЕРр61-18-12</t>
  </si>
  <si>
    <t>Ремонт штукатурки наружных столбов, прямоугольных колонн и пилястр с лестниц по дереву Ремонт штукатурки наружных столбов, прямоугольных колонн и пилястр с лестниц по дереву на каждые следующие 10 мм толщины слоя добавлять к расценке 61-18-11</t>
  </si>
  <si>
    <t>ТЕРр61-18-13</t>
  </si>
  <si>
    <t>Ремонт штукатурки наружных столбов, прямоугольных колонн и пилястр с лестниц по дереву Ремонт штукатурки наружных столбов, прямоугольных колонн и пилястр с лестниц по дереву известковым раствором с каннелюрами толщиной слоя до 40 мм</t>
  </si>
  <si>
    <t>ТЕРр61-18-14</t>
  </si>
  <si>
    <t>Ремонт штукатурки наружных столбов, прямоугольных колонн и пилястр с лестниц по дереву Ремонт штукатурки наружных столбов, прямоугольных колонн и пилястр с лестниц по дереву на каждые следующие 10 мм толщины слоя добавлять к расценке 61-18-13</t>
  </si>
  <si>
    <t>Раздел 19. Ремонт штукатурки наружных столбов, прямоугольных колонн и пилястр с люлек</t>
  </si>
  <si>
    <t>ТЕРр61-19-1</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</si>
  <si>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цементно-известковым раствором гладких толщиной слоя до 20 мм</t>
  </si>
  <si>
    <t>ТЕРр61-19-2</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</si>
  <si>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на каждые следующие 10 мм толщины слоя добавлять к расценке 61-19-1</t>
  </si>
  <si>
    <t>ТЕРр61-19-3</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</si>
  <si>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цементно-известковым раствором с каннелюрами толщиной слоя до 40 мм</t>
  </si>
  <si>
    <t>ТЕРр61-19-4</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</si>
  <si>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на каждые следующие 10 мм толщины слоя добавлять к расценке 61-19-3</t>
  </si>
  <si>
    <t>ТЕРр61-19-5</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</si>
  <si>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цементно-известковым раствором с рустами толщиной слоя до 40 мм</t>
  </si>
  <si>
    <t>ТЕРр61-19-6</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</si>
  <si>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на каждые 100 м рустов сверх 400 м, предусмотренных расценкой, добавлять к расценке 61-19-5</t>
  </si>
  <si>
    <t>ТЕРр61-19-7</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</si>
  <si>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декоративным раствором гладких толщиной слоя до 30 мм</t>
  </si>
  <si>
    <t>ТЕРр61-19-8</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</si>
  <si>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декоративным раствором с рустами толщиной слоя до 40 мм</t>
  </si>
  <si>
    <t>ТЕРр61-19-9</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</si>
  <si>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декоративным раствором с каннелюрами толщиной слоя до 40 мм</t>
  </si>
  <si>
    <t>ТЕРр61-19-10</t>
  </si>
  <si>
    <t>Ремонт штукатурки наружных столбов, прямоугольных колонн и пилястр с люлек по камню и бетону Ремонт штукатурки наружных столбов, прямоугольных колонн и пилястр с люлек по камню и бетону на каждые 100 м рустов сверх 400 м, предусмотренных расценкой, добавлять к расценке 68-19-8</t>
  </si>
  <si>
    <t>ТЕРр61-19-11</t>
  </si>
  <si>
    <t>Ремонт штукатурки наружных столбов, прямоугольных колонн и пилястр с люлек по дереву Ремонт штукатурки наружных столбов, прямоугольных колонн и пилястр с люлек по дереву известковым раствором гладких толщиной слоя до 25 мм</t>
  </si>
  <si>
    <t>ТЕРр61-19-12</t>
  </si>
  <si>
    <t>Ремонт штукатурки наружных столбов, прямоугольных колонн и пилястр с люлек по дереву Ремонт штукатурки наружных столбов, прямоугольных колонн и пилястр с люлек по дереву на каждые следующие 10 мм толщины слоя добавлять к расценке 61-19-11</t>
  </si>
  <si>
    <t>ТЕРр61-19-13</t>
  </si>
  <si>
    <t>Ремонт штукатурки наружных столбов, прямоугольных колонн и пилястр с люлек по дереву Ремонт штукатурки наружных столбов, прямоугольных колонн и пилястр с люлек по дереву известковым раствором с каннелюрами толщиной слоя до 40 мм</t>
  </si>
  <si>
    <t>ТЕРр61-19-14</t>
  </si>
  <si>
    <t>Ремонт штукатурки наружных столбов, прямоугольных колонн и пилястр с люлек по дереву Ремонт штукатурки наружных столбов, прямоугольных колонн и пилястр с люлек по дереву на каждые следующие 10 мм толщины слоя добавлять к расценке 61-19-13</t>
  </si>
  <si>
    <t>Раздел 20. Ремонт штукатурки наружных прямолинейных откосов</t>
  </si>
  <si>
    <t>ТЕРр61-20-1</t>
  </si>
  <si>
    <t>Ремонт штукатурки наружных прямолинейных откосов по камню и бетону цементно-известковым раствором Ремонт штукатурки наружных прямолинейных откосов по камню и бетону цементно-известковым раствором с земли и лесов</t>
  </si>
  <si>
    <t>ТЕРр61-20-2</t>
  </si>
  <si>
    <t>Ремонт штукатурки наружных прямолинейных откосов по камню и бетону цементно-известковым раствором Ремонт штукатурки наружных прямолинейных откосов по камню и бетону цементно-известковым раствором с лестниц</t>
  </si>
  <si>
    <t>ТЕРр61-20-3</t>
  </si>
  <si>
    <t>Ремонт штукатурки наружных прямолинейных откосов по камню и бетону цементно-известковым раствором Ремонт штукатурки наружных прямолинейных откосов по камню и бетону цементно-известковым раствором с люлек</t>
  </si>
  <si>
    <t>ТЕРр61-20-4</t>
  </si>
  <si>
    <t>Ремонт штукатурки наружных прямолинейных откосов по камню и бетону декоративным раствором Ремонт штукатурки наружных прямолинейных откосов по камню и бетону декоративным раствором с земли и лесов</t>
  </si>
  <si>
    <t>ТЕРр61-20-5</t>
  </si>
  <si>
    <t>Ремонт штукатурки наружных прямолинейных откосов по камню и бетону декоративным раствором Ремонт штукатурки наружных прямолинейных откосов по камню и бетону декоративным раствором с лестниц</t>
  </si>
  <si>
    <t>ТЕРр61-20-6</t>
  </si>
  <si>
    <t>Ремонт штукатурки наружных прямолинейных откосов по камню и бетону декоративным раствором Ремонт штукатурки наружных прямолинейных откосов по камню и бетону декоративным раствором с люлек</t>
  </si>
  <si>
    <t>ТЕРр61-20-7</t>
  </si>
  <si>
    <t>Ремонт штукатурки наружных прямолинейных откосов по дереву цементно-известковым раствором Ремонт штукатурки наружных прямолинейных откосов по дереву цементно-известковым раствором с земли и лесов</t>
  </si>
  <si>
    <t>ТЕРр61-20-8</t>
  </si>
  <si>
    <t>Ремонт штукатурки наружных прямолинейных откосов по дереву цементно-известковым раствором Ремонт штукатурки наружных прямолинейных откосов по дереву цементно-известковым раствором с лестниц</t>
  </si>
  <si>
    <t>ТЕРр61-20-9</t>
  </si>
  <si>
    <t>Ремонт штукатурки наружных прямолинейных откосов по дереву цементно-известковым раствором Ремонт штукатурки наружных прямолинейных откосов по дереву цементно-известковым раствором с люлек</t>
  </si>
  <si>
    <t>Раздел 21. Ремонт штукатурки наружных криволинейных откосов</t>
  </si>
  <si>
    <t>ТЕРр61-21-1</t>
  </si>
  <si>
    <t>Ремонт штукатурки наружных криволинейных откосов по камню и бетону цементно-известковым раствором Ремонт штукатурки наружных криволинейных откосов по камню и бетону цементно-известковым раствором с земли и лесов</t>
  </si>
  <si>
    <t>ТЕРр61-21-2</t>
  </si>
  <si>
    <t>Ремонт штукатурки наружных криволинейных откосов по камню и бетону цементно-известковым раствором Ремонт штукатурки наружных криволинейных откосов по камню и бетону цементно-известковым раствором с лестниц</t>
  </si>
  <si>
    <t>ТЕРр61-21-3</t>
  </si>
  <si>
    <t>Ремонт штукатурки наружных криволинейных откосов по камню и бетону цементно-известковым раствором Ремонт штукатурки наружных криволинейных откосов по камню и бетону цементно-известковым раствором с люлек</t>
  </si>
  <si>
    <t>ТЕРр61-21-4</t>
  </si>
  <si>
    <t>Ремонт штукатурки наружных криволинейных откосов по камню и бетону декоративным раствором Ремонт штукатурки наружных криволинейных откосов по камню и бетону декоративным раствором с земли и лесов</t>
  </si>
  <si>
    <t>ТЕРр61-21-5</t>
  </si>
  <si>
    <t>Ремонт штукатурки наружных криволинейных откосов по камню и бетону декоративным раствором Ремонт штукатурки наружных криволинейных откосов по камню и бетону декоративным раствором с лестниц</t>
  </si>
  <si>
    <t>ТЕРр61-21-6</t>
  </si>
  <si>
    <t>Ремонт штукатурки наружных криволинейных откосов по камню и бетону декоративным раствором Ремонт штукатурки наружных криволинейных откосов по камню и бетону декоративным раствором с люлек</t>
  </si>
  <si>
    <t>ТЕРр61-21-7</t>
  </si>
  <si>
    <t>Ремонт штукатурки наружных криволинейных откосов по дереву цементно-известковым раствором Ремонт штукатурки наружных криволинейных откосов по дереву цементно-известковым раствором с земли и лесов</t>
  </si>
  <si>
    <t>ТЕРр61-21-8</t>
  </si>
  <si>
    <t>Ремонт штукатурки наружных криволинейных откосов по дереву цементно-известковым раствором Ремонт штукатурки наружных криволинейных откосов по дереву цементно-известковым раствором с лестниц</t>
  </si>
  <si>
    <t>ТЕРр61-21-9</t>
  </si>
  <si>
    <t>Ремонт штукатурки наружных криволинейных откосов по дереву цементно-известковым раствором Ремонт штукатурки наружных криволинейных откосов по дереву цементно-известковым раствором с люлек</t>
  </si>
  <si>
    <t>Раздел 22. Ремонт штукатурки наружных прямолинейных тяг</t>
  </si>
  <si>
    <t>ТЕРр61-22-1</t>
  </si>
  <si>
    <t>Ремонт штукатурки наружных прямолинейных горизонтальных тяг по камню и бетону цементно-известковым раствором длиной в одном месте Ремонт штукатурки наружных прямолинейных горизонтальных тяг по камню и бетону цементно-известковым раствором длиной в одном месте до 5 м с земли и лесов</t>
  </si>
  <si>
    <t>ТЕРр61-22-2</t>
  </si>
  <si>
    <t>Ремонт штукатурки наружных прямолинейных горизонтальных тяг по камню и бетону цементно-известковым раствором длиной в одном месте Ремонт штукатурки наружных прямолинейных горизонтальных тяг по камню и бетону цементно-известковым раствором длиной в одном месте до 5 м с лестниц</t>
  </si>
  <si>
    <t>ТЕРр61-22-3</t>
  </si>
  <si>
    <t>Ремонт штукатурки наружных прямолинейных горизонтальных тяг по камню и бетону цементно-известковым раствором длиной в одном месте Ремонт штукатурки наружных прямолинейных горизонтальных тяг по камню и бетону цементно-известковым раствором длиной в одном месте до 5 м с люлек</t>
  </si>
  <si>
    <t>ТЕРр61-22-4</t>
  </si>
  <si>
    <t>Ремонт штукатурки наружных прямолинейных горизонтальных тяг по камню и бетону цементно-известковым раствором длиной в одном месте Ремонт штукатурки наружных прямолинейных горизонтальных тяг по камню и бетону цементно-известковым раствором длиной в одном месте более 5 м с земли и лесов</t>
  </si>
  <si>
    <t>ТЕРр61-22-5</t>
  </si>
  <si>
    <t>Ремонт штукатурки наружных прямолинейных горизонтальных тяг по камню и бетону цементно-известковым раствором длиной в одном месте Ремонт штукатурки наружных прямолинейных горизонтальных тяг по камню и бетону цементно-известковым раствором длиной в одном месте более 5 м с лестниц</t>
  </si>
  <si>
    <t>ТЕРр61-22-6</t>
  </si>
  <si>
    <t>Ремонт штукатурки наружных прямолинейных горизонтальных тяг по камню и бетону цементно-известковым раствором длиной в одном месте Ремонт штукатурки наружных прямолинейных горизонтальных тяг по камню и бетону цементно-известковым раствором длиной в одном месте более 5 м с люлек</t>
  </si>
  <si>
    <t>ТЕРр61-22-7</t>
  </si>
  <si>
    <t>Ремонт штукатурки наружных прямолинейных вертикальных тяг по камню и бетону цементно-известковым раствором длиной в одном месте Ремонт штукатурки наружных прямолинейных вертикальных тяг по камню и бетону цементно-известковым раствором длиной в одном месте до 5 м с земли и лесов</t>
  </si>
  <si>
    <t>ТЕРр61-22-8</t>
  </si>
  <si>
    <t>Ремонт штукатурки наружных прямолинейных вертикальных тяг по камню и бетону цементно-известковым раствором длиной в одном месте Ремонт штукатурки наружных прямолинейных вертикальных тяг по камню и бетону цементно-известковым раствором длиной в одном месте до 5 м с лестниц</t>
  </si>
  <si>
    <t>ТЕРр61-22-9</t>
  </si>
  <si>
    <t>Ремонт штукатурки наружных прямолинейных вертикальных тяг по камню и бетону цементно-известковым раствором длиной в одном месте Ремонт штукатурки наружных прямолинейных вертикальных тяг по камню и бетону цементно-известковым раствором длиной в одном месте до 5 м с люлек</t>
  </si>
  <si>
    <t>ТЕРр61-22-10</t>
  </si>
  <si>
    <t>Ремонт штукатурки наружных прямолинейных вертикальных тяг по камню и бетону цементно-известковым раствором длиной в одном месте Ремонт штукатурки наружных прямолинейных вертикальных тяг по камню и бетону цементно-известковым раствором длиной в одном месте более 5 м с земли и лесов</t>
  </si>
  <si>
    <t>ТЕРр61-22-11</t>
  </si>
  <si>
    <t>Ремонт штукатурки наружных прямолинейных вертикальных тяг по камню и бетону цементно-известковым раствором длиной в одном месте Ремонт штукатурки наружных прямолинейных вертикальных тяг по камню и бетону цементно-известковым раствором длиной в одном месте более 5 м с лестниц</t>
  </si>
  <si>
    <t>ТЕРр61-22-12</t>
  </si>
  <si>
    <t>Ремонт штукатурки наружных прямолинейных вертикальных тяг по камню и бетону цементно-известковым раствором длиной в одном месте Ремонт штукатурки наружных прямолинейных вертикальных тяг по камню и бетону цементно-известковым раствором длиной в одном месте более 5 м с люлек</t>
  </si>
  <si>
    <t>ТЕРр61-22-13</t>
  </si>
  <si>
    <t>Ремонт штукатурки наружных прямолинейных горизонтальных тяг по дереву известковым раствором длиной в одном месте Ремонт штукатурки наружных прямолинейных горизонтальных тяг по дереву известковым раствором длиной в одном месте до 5 м с земли и лесов</t>
  </si>
  <si>
    <t>ТЕРр61-22-14</t>
  </si>
  <si>
    <t>Ремонт штукатурки наружных прямолинейных горизонтальных тяг по дереву известковым раствором длиной в одном месте Ремонт штукатурки наружных прямолинейных горизонтальных тяг по дереву известковым раствором длиной в одном месте до 5 м с лестниц</t>
  </si>
  <si>
    <t>ТЕРр61-22-15</t>
  </si>
  <si>
    <t>Ремонт штукатурки наружных прямолинейных горизонтальных тяг по дереву известковым раствором длиной в одном месте Ремонт штукатурки наружных прямолинейных горизонтальных тяг по дереву известковым раствором длиной в одном месте до 5 м с люлек</t>
  </si>
  <si>
    <t>ТЕРр61-22-16</t>
  </si>
  <si>
    <t>Ремонт штукатурки наружных прямолинейных горизонтальных тяг по дереву известковым раствором длиной в одном месте Ремонт штукатурки наружных прямолинейных горизонтальных тяг по дереву известковым раствором длиной в одном месте более 5 м с земли и лесов</t>
  </si>
  <si>
    <t>ТЕРр61-22-17</t>
  </si>
  <si>
    <t>Ремонт штукатурки наружных прямолинейных горизонтальных тяг по дереву известковым раствором длиной в одном месте Ремонт штукатурки наружных прямолинейных горизонтальных тяг по дереву известковым раствором длиной в одном месте более 5 м с лестниц</t>
  </si>
  <si>
    <t>ТЕРр61-22-18</t>
  </si>
  <si>
    <t>Ремонт штукатурки наружных прямолинейных горизонтальных тяг по дереву известковым раствором длиной в одном месте Ремонт штукатурки наружных прямолинейных горизонтальных тяг по дереву известковым раствором длиной в одном месте более 5 м с люлек</t>
  </si>
  <si>
    <t>ТЕРр61-22-19</t>
  </si>
  <si>
    <t>Ремонт штукатурки наружных прямолинейных горизонтальных тяг по камню и бетону декоративным раствором площадью в одном месте Ремонт штукатурки наружных прямолинейных горизонтальных тяг по камню и бетону декоративным раствором площадью в одном месте до 5 м2 с земли и лесов</t>
  </si>
  <si>
    <t>ТЕРр61-22-20</t>
  </si>
  <si>
    <t>Ремонт штукатурки наружных прямолинейных горизонтальных тяг по камню и бетону декоративным раствором площадью в одном месте Ремонт штукатурки наружных прямолинейных горизонтальных тяг по камню и бетону декоративным раствором площадью в одном месте до 5 м2 с лестниц</t>
  </si>
  <si>
    <t>ТЕРр61-22-21</t>
  </si>
  <si>
    <t>Ремонт штукатурки наружных прямолинейных горизонтальных тяг по камню и бетону декоративным раствором площадью в одном месте Ремонт штукатурки наружных прямолинейных горизонтальных тяг по камню и бетону декоративным раствором площадью в одном месте до 5 м2 с люлек</t>
  </si>
  <si>
    <t>ТЕРр61-22-22</t>
  </si>
  <si>
    <t>Ремонт штукатурки наружных прямолинейных вертикальных тяг по камню и бетону декоративным раствором площадью в одном месте Ремонт штукатурки наружных прямолинейных вертикальных тяг по камню и бетону декоративным раствором площадью в одном месте до 5 м2 с земли и лесов</t>
  </si>
  <si>
    <t>ТЕРр61-22-23</t>
  </si>
  <si>
    <t>Ремонт штукатурки наружных прямолинейных вертикальных тяг по камню и бетону декоративным раствором площадью в одном месте Ремонт штукатурки наружных прямолинейных вертикальных тяг по камню и бетону декоративным раствором площадью в одном месте до 5 м2 с лестниц</t>
  </si>
  <si>
    <t>ТЕРр61-22-24</t>
  </si>
  <si>
    <t>Ремонт штукатурки наружных прямолинейных вертикальных тяг по камню и бетону декоративным раствором площадью в одном месте Ремонт штукатурки наружных прямолинейных вертикальных тяг по камню и бетону декоративным раствором площадью в одном месте до 5 м2 с люлек</t>
  </si>
  <si>
    <t>Раздел 23. Ремонт штукатурки наружных криволинейных тяг</t>
  </si>
  <si>
    <t>ТЕРр61-23-1</t>
  </si>
  <si>
    <t>Ремонт штукатурки наружных криволинейных горизонтальных тяг по камню и бетону цементно-известковым раствором длиной в одном месте Ремонт штукатурки наружных криволинейных горизонтальных тяг по камню и бетону цементно-известковым раствором длиной в одном месте до 5 м с земли и лесов</t>
  </si>
  <si>
    <t>ТЕРр61-23-2</t>
  </si>
  <si>
    <t>Ремонт штукатурки наружных криволинейных горизонтальных тяг по камню и бетону цементно-известковым раствором длиной в одном месте Ремонт штукатурки наружных криволинейных горизонтальных тяг по камню и бетону цементно-известковым раствором длиной в одном месте до 5 м с лестниц</t>
  </si>
  <si>
    <t>ТЕРр61-23-3</t>
  </si>
  <si>
    <t>Ремонт штукатурки наружных криволинейных горизонтальных тяг по камню и бетону цементно-известковым раствором длиной в одном месте Ремонт штукатурки наружных криволинейных горизонтальных тяг по камню и бетону цементно-известковым раствором длиной в одном месте до 5 м с люлек</t>
  </si>
  <si>
    <t>ТЕРр61-23-4</t>
  </si>
  <si>
    <t>Ремонт штукатурки наружных криволинейных горизонтальных тяг по камню и бетону цементно-известковым раствором длиной в одном месте Ремонт штукатурки наружных криволинейных горизонтальных тяг по камню и бетону цементно-известковым раствором длиной в одном месте более 5 м с земли и лесов</t>
  </si>
  <si>
    <t>ТЕРр61-23-5</t>
  </si>
  <si>
    <t>Ремонт штукатурки наружных криволинейных горизонтальных тяг по камню и бетону цементно-известковым раствором длиной в одном месте Ремонт штукатурки наружных криволинейных горизонтальных тяг по камню и бетону цементно-известковым раствором длиной в одном месте более 5 м с лестниц</t>
  </si>
  <si>
    <t>ТЕРр61-23-6</t>
  </si>
  <si>
    <t>Ремонт штукатурки наружных криволинейных горизонтальных тяг по камню и бетону цементно-известковым раствором длиной в одном месте Ремонт штукатурки наружных криволинейных горизонтальных тяг по камню и бетону цементно-известковым раствором длиной в одном месте более 5 м с люлек</t>
  </si>
  <si>
    <t>ТЕРр61-23-7</t>
  </si>
  <si>
    <t>Ремонт штукатурки наружных криволинейных вертикальных тяг по камню и бетону цементно-известковым раствором длиной в одном месте Ремонт штукатурки наружных криволинейных вертикальных тяг по камню и бетону цементно-известковым раствором длиной в одном месте до 5 м с земли и лесов</t>
  </si>
  <si>
    <t>ТЕРр61-23-8</t>
  </si>
  <si>
    <t>Ремонт штукатурки наружных криволинейных вертикальных тяг по камню и бетону цементно-известковым раствором длиной в одном месте Ремонт штукатурки наружных криволинейных вертикальных тяг по камню и бетону цементно-известковым раствором длиной в одном месте до 5 м с лестниц</t>
  </si>
  <si>
    <t>ТЕРр61-23-9</t>
  </si>
  <si>
    <t>Ремонт штукатурки наружных криволинейных вертикальных тяг по камню и бетону цементно-известковым раствором длиной в одном месте Ремонт штукатурки наружных криволинейных вертикальных тяг по камню и бетону цементно-известковым раствором длиной в одном месте до 5 м с люлек</t>
  </si>
  <si>
    <t>ТЕРр61-23-10</t>
  </si>
  <si>
    <t>Ремонт штукатурки наружных криволинейных вертикальных тяг по камню и бетону цементно-известковым раствором длиной в одном месте Ремонт штукатурки наружных криволинейных вертикальных тяг по камню и бетону цементно-известковым раствором длиной в одном месте более 5 м с земли и лесов</t>
  </si>
  <si>
    <t>ТЕРр61-23-11</t>
  </si>
  <si>
    <t>Ремонт штукатурки наружных криволинейных вертикальных тяг по камню и бетону цементно-известковым раствором длиной в одном месте Ремонт штукатурки наружных криволинейных вертикальных тяг по камню и бетону цементно-известковым раствором длиной в одном месте более 5 м с лестниц</t>
  </si>
  <si>
    <t>ТЕРр61-23-12</t>
  </si>
  <si>
    <t>Ремонт штукатурки наружных криволинейных вертикальных тяг по камню и бетону цементно-известковым раствором длиной в одном месте Ремонт штукатурки наружных криволинейных вертикальных тяг по камню и бетону цементно-известковым раствором длиной в одном месте более 5 м с люлек</t>
  </si>
  <si>
    <t>ТЕРр61-23-13</t>
  </si>
  <si>
    <t>Ремонт штукатурки наружных криволинейных горизонтальных тяг по дереву известковым раствором длиной в одном месте Ремонт штукатурки наружных криволинейных горизонтальных тяг по дереву известковым раствором длиной в одном месте до 5 м с земли и лесов</t>
  </si>
  <si>
    <t>ТЕРр61-23-14</t>
  </si>
  <si>
    <t>Ремонт штукатурки наружных криволинейных горизонтальных тяг по дереву известковым раствором длиной в одном месте Ремонт штукатурки наружных криволинейных горизонтальных тяг по дереву известковым раствором длиной в одном месте до 5 м с лестниц</t>
  </si>
  <si>
    <t>ТЕРр61-23-15</t>
  </si>
  <si>
    <t>Ремонт штукатурки наружных криволинейных горизонтальных тяг по дереву известковым раствором длиной в одном месте Ремонт штукатурки наружных криволинейных горизонтальных тяг по дереву известковым раствором длиной в одном месте до 5 м с люлек</t>
  </si>
  <si>
    <t>ТЕРр61-23-16</t>
  </si>
  <si>
    <t>Ремонт штукатурки наружных криволинейных горизонтальных тяг по дереву известковым раствором длиной в одном месте Ремонт штукатурки наружных криволинейных горизонтальных тяг по дереву известковым раствором длиной в одном месте более 5 м с земли и лесов</t>
  </si>
  <si>
    <t>ТЕРр61-23-17</t>
  </si>
  <si>
    <t>Ремонт штукатурки наружных криволинейных горизонтальных тяг по дереву известковым раствором длиной в одном месте Ремонт штукатурки наружных криволинейных горизонтальных тяг по дереву известковым раствором длиной в одном месте более 5 м с лестниц</t>
  </si>
  <si>
    <t>ТЕРр61-23-18</t>
  </si>
  <si>
    <t>Ремонт штукатурки наружных криволинейных горизонтальных тяг по дереву известковым раствором длиной в одном месте Ремонт штукатурки наружных криволинейных горизонтальных тяг по дереву известковым раствором длиной в одном месте более 5 м с люлек</t>
  </si>
  <si>
    <t>ТЕРр61-23-19</t>
  </si>
  <si>
    <t>Ремонт штукатурки наружных криволинейных горизонтальных тяг по камню и бетону декоративным раствором площадью в одном месте Ремонт штукатурки наружных криволинейных горизонтальных тяг по камню и бетону декоративным раствором площадью в одном месте до 5 м2 с земли и лесов</t>
  </si>
  <si>
    <t>ТЕРр61-23-20</t>
  </si>
  <si>
    <t>Ремонт штукатурки наружных криволинейных горизонтальных тяг по камню и бетону декоративным раствором площадью в одном месте Ремонт штукатурки наружных криволинейных горизонтальных тяг по камню и бетону декоративным раствором площадью в одном месте до 5 м2 с лестниц</t>
  </si>
  <si>
    <t>ТЕРр61-23-21</t>
  </si>
  <si>
    <t>Ремонт штукатурки наружных криволинейных горизонтальных тяг по камню и бетону декоративным раствором площадью в одном месте Ремонт штукатурки наружных криволинейных горизонтальных тяг по камню и бетону декоративным раствором площадью в одном месте до 5 м2 с люлек</t>
  </si>
  <si>
    <t>ТЕРр61-23-22</t>
  </si>
  <si>
    <t>Ремонт штукатурки наружных криволинейных вертикальных тяг по камню и бетону декоративным раствором площадью в одном месте Ремонт штукатурки наружных криволинейных вертикальных тяг по камню и бетону декоративным раствором площадью в одном месте до 5 м2 с земли и лесов</t>
  </si>
  <si>
    <t>ТЕРр61-23-23</t>
  </si>
  <si>
    <t>Ремонт штукатурки наружных криволинейных вертикальных тяг по камню и бетону декоративным раствором площадью в одном месте Ремонт штукатурки наружных криволинейных вертикальных тяг по камню и бетону декоративным раствором площадью в одном месте до 5 м2 с лестниц</t>
  </si>
  <si>
    <t>ТЕРр61-23-24</t>
  </si>
  <si>
    <t>Ремонт штукатурки наружных криволинейных вертикальных тяг по камню и бетону декоративным раствором площадью в одном месте Ремонт штукатурки наружных криволинейных вертикальных тяг по камню и бетону декоративным раствором площадью в одном месте до 5 м2 с люлек</t>
  </si>
  <si>
    <t>Раздел 24. Ремонт штукатурки фасадов сухой растворной смесью (типа «Ветонит»)</t>
  </si>
  <si>
    <t>ТЕРр61-24-1</t>
  </si>
  <si>
    <t>Ремонт штукатурки фасадов сухой растворной смесью (типа «Ветонит»)</t>
  </si>
  <si>
    <t>Раздел 25. Очистка поверхности фасадов пескоструйным аппаратом</t>
  </si>
  <si>
    <t>ТЕРр61-25-1</t>
  </si>
  <si>
    <t>Очистка поверхности фасадов пескоструйным аппаратом Очистка поверхности фасадов пескоструйным аппаратом гладкой с земли и лесов</t>
  </si>
  <si>
    <t>ТЕРр61-25-2</t>
  </si>
  <si>
    <t>Очистка поверхности фасадов пескоструйным аппаратом Очистка поверхности фасадов пескоструйным аппаратом гладкой с лестниц</t>
  </si>
  <si>
    <t>ТЕРр61-25-3</t>
  </si>
  <si>
    <t>Очистка поверхности фасадов пескоструйным аппаратом Очистка поверхности фасадов пескоструйным аппаратом гладкой с люлек</t>
  </si>
  <si>
    <t>ТЕРр61-25-4</t>
  </si>
  <si>
    <t>Очистка поверхности фасадов пескоструйным аппаратом Очистка поверхности фасадов пескоструйным аппаратом с рустами с земли и лесов</t>
  </si>
  <si>
    <t>ТЕРр61-25-5</t>
  </si>
  <si>
    <t>Очистка поверхности фасадов пескоструйным аппаратом Очистка поверхности фасадов пескоструйным аппаратом с рустами с лестниц</t>
  </si>
  <si>
    <t>ТЕРр61-25-6</t>
  </si>
  <si>
    <t>Очистка поверхности фасадов пескоструйным аппаратом Очистка поверхности фасадов пескоструйным аппаратом с рустами с люлек</t>
  </si>
  <si>
    <t>Раздел 26. Перетирка штукатурки</t>
  </si>
  <si>
    <t>ТЕРр61-26-1</t>
  </si>
  <si>
    <t>Перетирка штукатурки Перетирка штукатурки внутренних помещений</t>
  </si>
  <si>
    <t>ТЕРр61-26-2</t>
  </si>
  <si>
    <t>Перетирка штукатурки Перетирка штукатурки фасадов гладких с земли и лесов</t>
  </si>
  <si>
    <t>ТЕРр61-26-3</t>
  </si>
  <si>
    <t>Перетирка штукатурки Перетирка штукатурки фасадов гладких с лестниц</t>
  </si>
  <si>
    <t>ТЕРр61-26-4</t>
  </si>
  <si>
    <t>Перетирка штукатурки Перетирка штукатурки фасадов гладких с люлек</t>
  </si>
  <si>
    <t>ТЕРр61-26-5</t>
  </si>
  <si>
    <t>Перетирка штукатурки фасадов с рустами Перетирка штукатурки фасадов с рустами с земли и лесов</t>
  </si>
  <si>
    <t>ТЕРр61-26-6</t>
  </si>
  <si>
    <t>Перетирка штукатурки фасадов с рустами Перетирка штукатурки фасадов с рустами с лестниц</t>
  </si>
  <si>
    <t>ТЕРр61-26-7</t>
  </si>
  <si>
    <t>Перетирка штукатурки фасадов с рустами Перетирка штукатурки фасадов с рустами с люлек</t>
  </si>
  <si>
    <t>Раздел 27. Насечка поверхностей под штукатурку</t>
  </si>
  <si>
    <t>ТЕРр61-27-1</t>
  </si>
  <si>
    <t>Насечка под штукатурку поверхностей стен, перегородок, прямоугольных столбов, колонн, пилястр и криволинейных поверхностей большого радиуса Насечка под штукатурку поверхностей стен, перегородок, прямоугольных столбов, колонн, пилястр и криволинейных поверхностей большого радиуса по кирпичу</t>
  </si>
  <si>
    <t>ТЕРр61-27-2</t>
  </si>
  <si>
    <t>Насечка под штукатурку поверхностей стен, перегородок, прямоугольных столбов, колонн, пилястр и криволинейных поверхностей большого радиуса Насечка под штукатурку поверхностей стен, перегородок, прямоугольных столбов, колонн, пилястр и криволинейных поверхностей большого радиуса по бетону</t>
  </si>
  <si>
    <t>ТЕРр61-27-3</t>
  </si>
  <si>
    <t>Насечка под штукатурку поверхностей потолков, лестничных маршей, цилиндрических колонн, балок, карнизов и других мелких поверхностей Насечка под штукатурку поверхностей потолков, лестничных маршей, цилиндрических колонн, балок, карнизов и других мелких поверхностей по кирпичу</t>
  </si>
  <si>
    <t>ТЕРр61-27-4</t>
  </si>
  <si>
    <t>Насечка под штукатурку поверхностей потолков, лестничных маршей, цилиндрических колонн, балок, карнизов и других мелких поверхностей Насечка под штукатурку поверхностей потолков, лестничных маршей, цилиндрических колонн, балок, карнизов и других мелких поверхностей по бетону</t>
  </si>
  <si>
    <t>Раздел 28. Устройство основания под штукатурку из металлической сетки</t>
  </si>
  <si>
    <t>ТЕРр61-28-1</t>
  </si>
  <si>
    <t>Устройство основания под штукатурку из металлической сетки Устройство основания под штукатурку из металлической сетки по кирпичным и бетонным поверхностям</t>
  </si>
  <si>
    <t>ТЕРр61-28-2</t>
  </si>
  <si>
    <t>Устройство основания под штукатурку из металлической сетки Устройство основания под штукатурку из металлической сетки по дереву и гипсовым плитам</t>
  </si>
  <si>
    <t>ТЕРр61-28-3</t>
  </si>
  <si>
    <t>Устройство основания под штукатурку из металлической сетки Устройство основания под штукатурку из металлической сетки в местах примыкания деревянных поверхностей к кирпичным и бетонным</t>
  </si>
  <si>
    <t>ТЕРр61-28-4</t>
  </si>
  <si>
    <t>Устройство основания под штукатурку из металлической сетки Обертывание балок сеткой</t>
  </si>
  <si>
    <t>ТЕРр61-28-5</t>
  </si>
  <si>
    <t>Устройство основания под штукатурку из металлической сетки по каркасу с обмазкой раствором Устройство основания под штукатурку из металлической сетки по каркасу с обмазкой раствором стен и перегородок</t>
  </si>
  <si>
    <t>ТЕРр61-28-6</t>
  </si>
  <si>
    <t>Устройство основания под штукатурку из металлической сетки по каркасу с обмазкой раствором Устройство основания под штукатурку из металлической сетки по каркасу с обмазкой раствором потолков, лестничных маршей</t>
  </si>
  <si>
    <t>ТЕРр61-28-7</t>
  </si>
  <si>
    <t>Устройство основания под штукатурку из металлической сетки по каркасу с обмазкой раствором Устройство основания под штукатурку из металлической сетки по каркасу с обмазкой раствором столбов, пилястр, прямоугольных колонн, криволинейных поверхностей большого размера</t>
  </si>
  <si>
    <t>ТЕРр61-28-8</t>
  </si>
  <si>
    <t>Устройство основания под штукатурку из металлической сетки по каркасу с обмазкой раствором Устройство основания под штукатурку из металлической сетки по каркасу с обмазкой раствором цилиндрических колонн, балок, карнизов и других мелких поверхностей</t>
  </si>
  <si>
    <t>Раздел 29. Устройство основания под штукатурку по деревянной поверхности</t>
  </si>
  <si>
    <t>ТЕРр61-29-1</t>
  </si>
  <si>
    <t>Устройство основания под штукатурку по деревянной поверхности Устройство основания под штукатурку по деревянной поверхности из гвоздей с оплетением проволокой</t>
  </si>
  <si>
    <t>ТЕРр61-29-2</t>
  </si>
  <si>
    <t>Устройство основания под штукатурку по деревянной поверхности Устройство основания под штукатурку по деревянной поверхности из драни штукатурной</t>
  </si>
  <si>
    <t>Раздел 30. Замена основания под штукатурку из драни</t>
  </si>
  <si>
    <t>ТЕРр61-30-1</t>
  </si>
  <si>
    <t>Замена основания под штукатурку из драни без изоляционного слоя Замена основания под штукатурку из драни без изоляционного слоя стен площадью до 10 м2</t>
  </si>
  <si>
    <t>ТЕРр61-30-2</t>
  </si>
  <si>
    <t>Замена основания под штукатурку из драни без изоляционного слоя Замена основания под штукатурку из драни без изоляционного слоя стен площадью до 20 м2</t>
  </si>
  <si>
    <t>ТЕРр61-30-3</t>
  </si>
  <si>
    <t>Замена основания под штукатурку из драни без изоляционного слоя Замена основания под штукатурку из драни без изоляционного слоя потолков площадью до 10 м2</t>
  </si>
  <si>
    <t>ТЕРр61-30-4</t>
  </si>
  <si>
    <t>Замена основания под штукатурку из драни без изоляционного слоя Замена основания под штукатурку из драни без изоляционного слоя потолков площадью до 20 м2</t>
  </si>
  <si>
    <t>ТЕРр61-30-5</t>
  </si>
  <si>
    <t>Замена основания под штукатурку из драни без изоляционного слоя Замена основания под штукатурку из драни без изоляционного слоя столбов, колонн площадью до 10 м2</t>
  </si>
  <si>
    <t>ТЕРр61-30-6</t>
  </si>
  <si>
    <t>Замена основания под штукатурку из драни без изоляционного слоя Замена основания под штукатурку из драни без изоляционного слоя столбов, колонн площадью до 20 м2</t>
  </si>
  <si>
    <t>ТЕРр61-30-7</t>
  </si>
  <si>
    <t>Замена основания под штукатурку из драни с изоляционным слоем Замена основания под штукатурку из драни с изоляционным слоем стен площадью до 10 м2</t>
  </si>
  <si>
    <t>ТЕРр61-30-8</t>
  </si>
  <si>
    <t>Замена основания под штукатурку из драни с изоляционным слоем Замена основания под штукатурку из драни с изоляционным слоем стен площадью до 20 м2</t>
  </si>
  <si>
    <t>ТЕРр61-30-9</t>
  </si>
  <si>
    <t>Замена основания под штукатурку из драни с изоляционным слоем Замена основания под штукатурку из драни с изоляционным слоем потолков площадью до 10 м2</t>
  </si>
  <si>
    <t>ТЕРр61-30-10</t>
  </si>
  <si>
    <t>Замена основания под штукатурку из драни с изоляционным слоем Замена основания под штукатурку из драни с изоляционным слоем потолков площадью до 20 м2</t>
  </si>
  <si>
    <t>Раздел 31. Оштукатуривание поверхности дымовых труб</t>
  </si>
  <si>
    <t>ТЕРр61-31-1</t>
  </si>
  <si>
    <t>Оштукатуривание поверхности дымовых труб</t>
  </si>
  <si>
    <t>Раздел 32. Выравнивание разрушенных мест раствором с добавлением Ультра-Си при толщине намета до 10 мм</t>
  </si>
  <si>
    <t>ТЕРр61-32-1</t>
  </si>
  <si>
    <t>Выравнивание разрушенных мест раствором с добавлением Ультра-Си при толщине намета до 10 мм</t>
  </si>
  <si>
    <t>ТЕРр-2001-62 Малярные работы</t>
  </si>
  <si>
    <t>Раздел 1. Подраздел 62.1. ОКРАСКА ВНУТРЕННИХ ПОМЕЩЕНИЙ</t>
  </si>
  <si>
    <t>Окраска водными составами ранее окрашенных поверхностей</t>
  </si>
  <si>
    <t>ТЕРр62-1-1</t>
  </si>
  <si>
    <t>Окраска клеевыми составами Окраска клеевыми составами простая</t>
  </si>
  <si>
    <t>ТЕРр62-1-2</t>
  </si>
  <si>
    <t>Окраска клеевыми составами Окраска клеевыми составами улучшенная</t>
  </si>
  <si>
    <t>ТЕРр62-1-3</t>
  </si>
  <si>
    <t>Окраска клеевыми составами Окраска клеевыми составами высококачественная</t>
  </si>
  <si>
    <t>ТЕРр62-1-4</t>
  </si>
  <si>
    <t>Окраска известковыми составами Окраска известковыми составами по штукатурке</t>
  </si>
  <si>
    <t>ТЕРр62-1-5</t>
  </si>
  <si>
    <t>Окраска известковыми составами Окраска известковыми составами по кирпичу и бетону</t>
  </si>
  <si>
    <t>ТЕРр62-1-6</t>
  </si>
  <si>
    <t>Окраска известковыми составами Окраска известковыми составами по дереву</t>
  </si>
  <si>
    <t>Простая масляная окраска ранее окрашенных стен</t>
  </si>
  <si>
    <t>ТЕРр62-2-1</t>
  </si>
  <si>
    <t>Простая масляная окраска ранее окрашенных стен Простая масляная окраска ранее окрашенных стен без подготовки с расчисткой старой краски до 10%</t>
  </si>
  <si>
    <t>ТЕРр62-2-2</t>
  </si>
  <si>
    <t>Простая масляная окраска ранее окрашенных стен Простая масляная окраска ранее окрашенных стен с подготовкой и расчисткой старой краски до 10%</t>
  </si>
  <si>
    <t>ТЕРр62-2-3</t>
  </si>
  <si>
    <t>Простая масляная окраска ранее окрашенных стен Простая масляная окраска ранее окрашенных стен с подготовкой и расчисткой старой краски до 35%</t>
  </si>
  <si>
    <t>ТЕРр62-2-4</t>
  </si>
  <si>
    <t>Простая масляная окраска ранее окрашенных стен Простая масляная окраска ранее окрашенных стен с подготовкой и расчисткой старой краски более 35%</t>
  </si>
  <si>
    <t>Простая масляная окраска ранее окрашенных потолков</t>
  </si>
  <si>
    <t>ТЕРр62-3-1</t>
  </si>
  <si>
    <t>Простая масляная окраска ранее окрашенных потолков Простая масляная окраска ранее окрашенных потолков без подготовки с расчисткой старой краски до 10%</t>
  </si>
  <si>
    <t>ТЕРр62-3-2</t>
  </si>
  <si>
    <t>Простая масляная окраска ранее окрашенных потолков Простая масляная окраска ранее окрашенных потолков с подготовкой и расчисткой старой краски до 10%</t>
  </si>
  <si>
    <t>ТЕРр62-3-3</t>
  </si>
  <si>
    <t>Простая масляная окраска ранее окрашенных потолков Простая масляная окраска ранее окрашенных потолков с подготовкой и расчисткой старой краски до 35%</t>
  </si>
  <si>
    <t>ТЕРр62-3-4</t>
  </si>
  <si>
    <t>Простая масляная окраска ранее окрашенных потолков Простая масляная окраска ранее окрашенных потолков с подготовкой и расчисткой старой краски более 35%</t>
  </si>
  <si>
    <t>Простая масляная окраска ранее окрашенных окон</t>
  </si>
  <si>
    <t>ТЕРр62-4-1</t>
  </si>
  <si>
    <t>Простая масляная окраска ранее окрашенных окон Простая масляная окраска ранее окрашенных окон без подготовки с расчисткой старой краски до 10%</t>
  </si>
  <si>
    <t>ТЕРр62-4-2</t>
  </si>
  <si>
    <t>Простая масляная окраска ранее окрашенных окон Простая масляная окраска ранее окрашенных окон с подготовкой и расчисткой старой краски до 10%</t>
  </si>
  <si>
    <t>ТЕРр62-4-3</t>
  </si>
  <si>
    <t>Простая масляная окраска ранее окрашенных окон Простая масляная окраска ранее окрашенных окон с подготовкой и расчисткой старой краски до 35%</t>
  </si>
  <si>
    <t>ТЕРр62-4-4</t>
  </si>
  <si>
    <t>Простая масляная окраска ранее окрашенных окон Простая масляная окраска ранее окрашенных окон с подготовкой и расчисткой старой краски более 35%</t>
  </si>
  <si>
    <t>ТЕРр62-4-5</t>
  </si>
  <si>
    <t>Простая масляная окраска ранее окрашенных окон только со стороны фасада с приставных лестниц Простая масляная окраска ранее окрашенных окон только со стороны фасада с приставных лестниц без подготовки с расчисткой старой краски до 10%</t>
  </si>
  <si>
    <t>ТЕРр62-4-6</t>
  </si>
  <si>
    <t>Простая масляная окраска ранее окрашенных окон только со стороны фасада с приставных лестниц Простая масляная окраска ранее окрашенных окон только со стороны фасада с приставных лестниц с подготовкой и расчисткой старой краски до 10%</t>
  </si>
  <si>
    <t>ТЕРр62-4-7</t>
  </si>
  <si>
    <t>Простая масляная окраска ранее окрашенных окон только со стороны фасада с приставных лестниц Простая масляная окраска ранее окрашенных окон только со стороны фасада с приставных лестниц с подготовкой и расчисткой старой краски до 35%</t>
  </si>
  <si>
    <t>ТЕРр62-4-8</t>
  </si>
  <si>
    <t>Простая масляная окраска ранее окрашенных окон только со стороны фасада с приставных лестниц Простая масляная окраска ранее окрашенных окон только со стороны фасада с приставных лестниц с подготовкой и расчисткой старой краски более 35%</t>
  </si>
  <si>
    <t>ТЕРр62-4-9</t>
  </si>
  <si>
    <t>Простая масляная окраска ранее окрашенных окон только со стороны фасада с люлек Простая масляная окраска ранее окрашенных окон только со стороны фасада с люлек без подготовки с расчисткой старой краски до 10%</t>
  </si>
  <si>
    <t>ТЕРр62-4-10</t>
  </si>
  <si>
    <t>Простая масляная окраска ранее окрашенных окон только со стороны фасада с люлек Простая масляная окраска ранее окрашенных окон только со стороны фасада с люлек с подготовкой и расчисткой старой краски до 10%</t>
  </si>
  <si>
    <t>ТЕРр62-4-11</t>
  </si>
  <si>
    <t>Простая масляная окраска ранее окрашенных окон только со стороны фасада с люлек Простая масляная окраска ранее окрашенных окон только со стороны фасада с люлек с подготовкой и расчисткой старой краски до 35%</t>
  </si>
  <si>
    <t>ТЕРр62-4-12</t>
  </si>
  <si>
    <t>Простая масляная окраска ранее окрашенных окон только со стороны фасада с люлек Простая масляная окраска ранее окрашенных окон только со стороны фасада с люлек с подготовкой и расчисткой старой краски более 35%</t>
  </si>
  <si>
    <t>Простая масляная окраска ранее окрашенных дверей</t>
  </si>
  <si>
    <t>ТЕРр62-5-1</t>
  </si>
  <si>
    <t>Простая масляная окраска ранее окрашенных дверей Простая масляная окраска ранее окрашенных дверей без подготовки с расчисткой старой краски до 10%</t>
  </si>
  <si>
    <t>ТЕРр62-5-2</t>
  </si>
  <si>
    <t>Простая масляная окраска ранее окрашенных дверей Простая масляная окраска ранее окрашенных дверей с подготовкой и расчисткой старой краски до 10%</t>
  </si>
  <si>
    <t>ТЕРр62-5-3</t>
  </si>
  <si>
    <t>Простая масляная окраска ранее окрашенных дверей Простая масляная окраска ранее окрашенных дверей с подготовкой и расчисткой старой краски до 35%</t>
  </si>
  <si>
    <t>ТЕРр62-5-4</t>
  </si>
  <si>
    <t>Простая масляная окраска ранее окрашенных дверей Простая масляная окраска ранее окрашенных дверей с подготовкой и расчисткой старой краски более 35%</t>
  </si>
  <si>
    <t>Простая масляная окраска ранее окрашенных полов</t>
  </si>
  <si>
    <t>ТЕРр62-6-1</t>
  </si>
  <si>
    <t>Простая масляная окраска ранее окрашенных полов Простая масляная окраска ранее окрашенных полов без подготовки с расчисткой старой краски до 10%</t>
  </si>
  <si>
    <t>ТЕРр62-6-2</t>
  </si>
  <si>
    <t>Простая масляная окраска ранее окрашенных полов Простая масляная окраска ранее окрашенных полов с подготовкой и расчисткой старой краски до 10%</t>
  </si>
  <si>
    <t>ТЕРр62-6-3</t>
  </si>
  <si>
    <t>Простая масляная окраска ранее окрашенных полов Простая масляная окраска ранее окрашенных полов с подготовкой и расчисткой старой краски до 35%</t>
  </si>
  <si>
    <t>ТЕРр62-6-4</t>
  </si>
  <si>
    <t>Простая масляная окраска ранее окрашенных полов Простая масляная окраска ранее окрашенных полов с подготовкой и расчисткой старой краски более 35%</t>
  </si>
  <si>
    <t>Улучшенная масляная окраска ранее окрашенных стен</t>
  </si>
  <si>
    <t>ТЕРр62-7-1</t>
  </si>
  <si>
    <t>Улучшенная масляная окраска ранее окрашенных стен Улучшенная масляная окраска ранее окрашенных стен за один раз с расчисткой старой краски до 10%</t>
  </si>
  <si>
    <t>ТЕРр62-7-2</t>
  </si>
  <si>
    <t>Улучшенная масляная окраска ранее окрашенных стен Улучшенная масляная окраска ранее окрашенных стен за один раз с расчисткой старой краски до 35%</t>
  </si>
  <si>
    <t>ТЕРр62-7-3</t>
  </si>
  <si>
    <t>Улучшенная масляная окраска ранее окрашенных стен Улучшенная масляная окраска ранее окрашенных стен за один раз с расчисткой старой краски более 35%</t>
  </si>
  <si>
    <t>ТЕРр62-7-4</t>
  </si>
  <si>
    <t>Улучшенная масляная окраска ранее окрашенных стен Улучшенная масляная окраска ранее окрашенных стен за два раза с расчисткой старой краски до 10%</t>
  </si>
  <si>
    <t>ТЕРр62-7-5</t>
  </si>
  <si>
    <t>Улучшенная масляная окраска ранее окрашенных стен Улучшенная масляная окраска ранее окрашенных стен за два раза с расчисткой старой краски до 35%</t>
  </si>
  <si>
    <t>ТЕРр62-7-6</t>
  </si>
  <si>
    <t>Улучшенная масляная окраска ранее окрашенных стен Улучшенная масляная окраска ранее окрашенных стен за два раза с расчисткой старой краски более 35%</t>
  </si>
  <si>
    <t>Улучшенная масляная окраска ранее окрашенных потолков</t>
  </si>
  <si>
    <t>ТЕРр62-8-1</t>
  </si>
  <si>
    <t>Улучшенная масляная окраска ранее окрашенных потолков Улучшенная масляная окраска ранее окрашенных потолков за один раз с расчисткой старой краски до 10%</t>
  </si>
  <si>
    <t>ТЕРр62-8-2</t>
  </si>
  <si>
    <t>Улучшенная масляная окраска ранее окрашенных потолков Улучшенная масляная окраска ранее окрашенных потолков за один раз с расчисткой старой краски до 35%</t>
  </si>
  <si>
    <t>ТЕРр62-8-3</t>
  </si>
  <si>
    <t>Улучшенная масляная окраска ранее окрашенных потолков Улучшенная масляная окраска ранее окрашенных потолков за один раз с расчисткой старой краски более 35%</t>
  </si>
  <si>
    <t>ТЕРр62-8-4</t>
  </si>
  <si>
    <t>Улучшенная масляная окраска ранее окрашенных потолков Улучшенная масляная окраска ранее окрашенных потолков за два раза с расчисткой старой краски до 10%</t>
  </si>
  <si>
    <t>ТЕРр62-8-5</t>
  </si>
  <si>
    <t>Улучшенная масляная окраска ранее окрашенных потолков Улучшенная масляная окраска ранее окрашенных потолков за два раза с расчисткой старой краски до 35%</t>
  </si>
  <si>
    <t>ТЕРр62-8-6</t>
  </si>
  <si>
    <t>Улучшенная масляная окраска ранее окрашенных потолков Улучшенная масляная окраска ранее окрашенных потолков за два раза с расчисткой старой краски более 35%</t>
  </si>
  <si>
    <t>Улучшенная масляная окраска ранее окрашенных окон</t>
  </si>
  <si>
    <t>ТЕРр62-9-1</t>
  </si>
  <si>
    <t>Улучшенная масляная окраска ранее окрашенных окон Улучшенная масляная окраска ранее окрашенных окон за один раз с расчисткой старой краски до 10%</t>
  </si>
  <si>
    <t>ТЕРр62-9-2</t>
  </si>
  <si>
    <t>Улучшенная масляная окраска ранее окрашенных окон Улучшенная масляная окраска ранее окрашенных окон за один раз с расчисткой старой краски до 35%</t>
  </si>
  <si>
    <t>ТЕРр62-9-3</t>
  </si>
  <si>
    <t>Улучшенная масляная окраска ранее окрашенных окон Улучшенная масляная окраска ранее окрашенных окон за один раз с расчисткой старой краски более 35%</t>
  </si>
  <si>
    <t>ТЕРр62-9-4</t>
  </si>
  <si>
    <t>Улучшенная масляная окраска ранее окрашенных окон Улучшенная масляная окраска ранее окрашенных окон за два раза с расчисткой старой краски до 10%</t>
  </si>
  <si>
    <t>ТЕРр62-9-5</t>
  </si>
  <si>
    <t>Улучшенная масляная окраска ранее окрашенных окон Улучшенная масляная окраска ранее окрашенных окон за два раза с расчисткой старой краски до 35%</t>
  </si>
  <si>
    <t>ТЕРр62-9-6</t>
  </si>
  <si>
    <t>Улучшенная масляная окраска ранее окрашенных окон Улучшенная масляная окраска ранее окрашенных окон за два раза с расчисткой старой краски более 35%</t>
  </si>
  <si>
    <t>ТЕРр62-9-7</t>
  </si>
  <si>
    <t>Улучшенная масляная окраска ранее окрашенных окон Улучшенная масляная окраска ранее окрашенных окон за один раз только со стороны фасада с приставных лестниц с расчисткой старой краски до 10%</t>
  </si>
  <si>
    <t>ТЕРр62-9-8</t>
  </si>
  <si>
    <t>Улучшенная масляная окраска ранее окрашенных окон Улучшенная масляная окраска ранее окрашенных окон за один раз только со стороны фасада с приставных лестниц с расчисткой старой краски до 35%</t>
  </si>
  <si>
    <t>ТЕРр62-9-9</t>
  </si>
  <si>
    <t>Улучшенная масляная окраска ранее окрашенных окон Улучшенная масляная окраска ранее окрашенных окон за один раз только со стороны фасада с приставных лестниц с расчисткой старой краски более 35%</t>
  </si>
  <si>
    <t>ТЕРр62-9-10</t>
  </si>
  <si>
    <t>Улучшенная масляная окраска ранее окрашенных окон Улучшенная масляная окраска ранее окрашенных окон за два раза только со стороны фасада с приставных лестниц с расчисткой старой краски до 10%</t>
  </si>
  <si>
    <t>ТЕРр62-9-11</t>
  </si>
  <si>
    <t>Улучшенная масляная окраска ранее окрашенных окон Улучшенная масляная окраска ранее окрашенных окон за два раза только со стороны фасада с приставных лестниц с расчисткой старой краски до 35%</t>
  </si>
  <si>
    <t>ТЕРр62-9-12</t>
  </si>
  <si>
    <t>Улучшенная масляная окраска ранее окрашенных окон Улучшенная масляная окраска ранее окрашенных окон за два раза только со стороны фасада с приставных лестниц с расчисткой старой краски более 35%</t>
  </si>
  <si>
    <t>ТЕРр62-9-13</t>
  </si>
  <si>
    <t>Улучшенная масляная окраска ранее окрашенных окон Улучшенная масляная окраска ранее окрашенных окон за один раз только со стороны фасада с люлек с расчисткой старой краски до 10%</t>
  </si>
  <si>
    <t>ТЕРр62-9-14</t>
  </si>
  <si>
    <t>Улучшенная масляная окраска ранее окрашенных окон Улучшенная масляная окраска ранее окрашенных окон за один раз только со стороны фасада с люлек с расчисткой старой краски до 35%</t>
  </si>
  <si>
    <t>ТЕРр62-9-15</t>
  </si>
  <si>
    <t>Улучшенная масляная окраска ранее окрашенных окон Улучшенная масляная окраска ранее окрашенных окон за один раз только со стороны фасада с люлек с расчисткой старой краски более 35%</t>
  </si>
  <si>
    <t>ТЕРр62-9-16</t>
  </si>
  <si>
    <t>Улучшенная масляная окраска ранее окрашенных окон Улучшенная масляная окраска ранее окрашенных окон за два раза только со стороны фасада с люлек с расчисткой старой краски до 10%</t>
  </si>
  <si>
    <t>ТЕРр62-9-17</t>
  </si>
  <si>
    <t>Улучшенная масляная окраска ранее окрашенных окон Улучшенная масляная окраска ранее окрашенных окон за два раза только со стороны фасада с люлек с расчисткой старой краски до 35%</t>
  </si>
  <si>
    <t>ТЕРр62-9-18</t>
  </si>
  <si>
    <t>Улучшенная масляная окраска ранее окрашенных окон Улучшенная масляная окраска ранее окрашенных окон за два раза только со стороны фасада с люлек с расчисткой старой краски более 35%</t>
  </si>
  <si>
    <t>Улучшенная масляная окраска ранее окрашенных дверей</t>
  </si>
  <si>
    <t>ТЕРр62-10-1</t>
  </si>
  <si>
    <t>Улучшенная масляная окраска ранее окрашенных дверей Улучшенная масляная окраска ранее окрашенных дверей за один раз с расчисткой старой краски до 10%</t>
  </si>
  <si>
    <t>ТЕРр62-10-2</t>
  </si>
  <si>
    <t>Улучшенная масляная окраска ранее окрашенных дверей Улучшенная масляная окраска ранее окрашенных дверей за один раз с расчисткой старой краски до 35%</t>
  </si>
  <si>
    <t>ТЕРр62-10-3</t>
  </si>
  <si>
    <t>Улучшенная масляная окраска ранее окрашенных дверей Улучшенная масляная окраска ранее окрашенных дверей за один раз с расчисткой старой краски более 35%</t>
  </si>
  <si>
    <t>ТЕРр62-10-4</t>
  </si>
  <si>
    <t>Улучшенная масляная окраска ранее окрашенных дверей Улучшенная масляная окраска ранее окрашенных дверей за два раза с расчисткой старой краски до 10%</t>
  </si>
  <si>
    <t>ТЕРр62-10-5</t>
  </si>
  <si>
    <t>Улучшенная масляная окраска ранее окрашенных дверей Улучшенная масляная окраска ранее окрашенных дверей за два раза с расчисткой старой краски до 35%</t>
  </si>
  <si>
    <t>ТЕРр62-10-6</t>
  </si>
  <si>
    <t>Улучшенная масляная окраска ранее окрашенных дверей Улучшенная масляная окраска ранее окрашенных дверей за два раза с расчисткой старой краски более 35%</t>
  </si>
  <si>
    <t>Улучшенная масляная окраска полов</t>
  </si>
  <si>
    <t>ТЕРр62-11-1</t>
  </si>
  <si>
    <t>Улучшенная масляная окраска ранее окрашенных полов Улучшенная масляная окраска ранее окрашенных полов за один раз с расчисткой старой краски до 10%</t>
  </si>
  <si>
    <t>ТЕРр62-11-2</t>
  </si>
  <si>
    <t>Улучшенная масляная окраска ранее окрашенных полов Улучшенная масляная окраска ранее окрашенных полов за один раз с расчисткой старой краски до 35%</t>
  </si>
  <si>
    <t>ТЕРр62-11-3</t>
  </si>
  <si>
    <t>Улучшенная масляная окраска ранее окрашенных полов Улучшенная масляная окраска ранее окрашенных полов за один раз с расчисткой старой краски более 35%</t>
  </si>
  <si>
    <t>ТЕРр62-11-4</t>
  </si>
  <si>
    <t>Улучшенная масляная окраска ранее окрашенных полов Улучшенная масляная окраска ранее окрашенных полов за два раза с расчисткой старой краски до 10%</t>
  </si>
  <si>
    <t>ТЕРр62-11-5</t>
  </si>
  <si>
    <t>Улучшенная масляная окраска ранее окрашенных полов Улучшенная масляная окраска ранее окрашенных полов за два раза с расчисткой старой краски до 35%</t>
  </si>
  <si>
    <t>ТЕРр62-11-6</t>
  </si>
  <si>
    <t>Улучшенная масляная окраска ранее окрашенных полов Улучшенная масляная окраска ранее окрашенных полов за два раза с расчисткой старой краски более 35%</t>
  </si>
  <si>
    <t>Высококачественная масляная окраска ранее окрашенных стен</t>
  </si>
  <si>
    <t>ТЕРр62-12-1</t>
  </si>
  <si>
    <t>Высококачественная масляная окраска ранее окрашенных стен с расчисткой старой краски Высококачественная масляная окраска ранее окрашенных стен с расчисткой старой краски до 10%</t>
  </si>
  <si>
    <t>ТЕРр62-12-2</t>
  </si>
  <si>
    <t>Высококачественная масляная окраска ранее окрашенных стен с расчисткой старой краски Высококачественная масляная окраска ранее окрашенных стен с расчисткой старой краски до 35%</t>
  </si>
  <si>
    <t>ТЕРр62-12-3</t>
  </si>
  <si>
    <t>Высококачественная масляная окраска ранее окрашенных стен с расчисткой старой краски Высококачественная масляная окраска ранее окрашенных стен с расчисткой старой краски более 35%</t>
  </si>
  <si>
    <t>Высококачественная масляная окраска ранее окрашенных потолков</t>
  </si>
  <si>
    <t>ТЕРр62-13-1</t>
  </si>
  <si>
    <t>Высококачественная масляная окраска ранее окрашенных потолков с расчисткой старой краски Высококачественная масляная окраска ранее окрашенных потолков с расчисткой старой краски до 10%</t>
  </si>
  <si>
    <t>ТЕРр62-13-2</t>
  </si>
  <si>
    <t>Высококачественная масляная окраска ранее окрашенных потолков с расчисткой старой краски Высококачественная масляная окраска ранее окрашенных потолков с расчисткой старой краски до 35%</t>
  </si>
  <si>
    <t>ТЕРр62-13-3</t>
  </si>
  <si>
    <t>Высококачественная масляная окраска ранее окрашенных потолков с расчисткой старой краски Высококачественная масляная окраска ранее окрашенных потолков с расчисткой старой краски более 35%</t>
  </si>
  <si>
    <t>Высококачественная масляная окраска ранее окрашенных окон</t>
  </si>
  <si>
    <t>ТЕРр62-14-1</t>
  </si>
  <si>
    <t>Высококачественная масляная окраска ранее окрашенных окон с расчисткой старой краски Высококачественная масляная окраска ранее окрашенных окон с расчисткой старой краски до 10%</t>
  </si>
  <si>
    <t>ТЕРр62-14-2</t>
  </si>
  <si>
    <t>Высококачественная масляная окраска ранее окрашенных окон с расчисткой старой краски Высококачественная масляная окраска ранее окрашенных окон с расчисткой старой краски до 35%</t>
  </si>
  <si>
    <t>ТЕРр62-14-3</t>
  </si>
  <si>
    <t>Высококачественная масляная окраска ранее окрашенных окон с расчисткой старой краски Высококачественная масляная окраска ранее окрашенных окон с расчисткой старой краски более 35%</t>
  </si>
  <si>
    <t>Высококачественная масляная окраска ранее окрашенных дверей</t>
  </si>
  <si>
    <t>ТЕРр62-15-1</t>
  </si>
  <si>
    <t>Высококачественная масляная окраска ранее окрашенных дверей с расчисткой старой краски Высококачественная масляная окраска ранее окрашенных дверей с расчисткой старой краски до 10%</t>
  </si>
  <si>
    <t>ТЕРр62-15-2</t>
  </si>
  <si>
    <t>Высококачественная масляная окраска ранее окрашенных дверей с расчисткой старой краски Высококачественная масляная окраска ранее окрашенных дверей с расчисткой старой краски до 35%</t>
  </si>
  <si>
    <t>ТЕРр62-15-3</t>
  </si>
  <si>
    <t>Высококачественная масляная окраска ранее окрашенных дверей с расчисткой старой краски Высококачественная масляная окраска ранее окрашенных дверей с расчисткой старой краски более 35%</t>
  </si>
  <si>
    <t>Окрашивание ранее окрашенных поверхностей стен водоэмульсионными составами</t>
  </si>
  <si>
    <t>ТЕРр62-16-1</t>
  </si>
  <si>
    <t>Окрашивание водоэмульсионными составами поверхностей стен, ранее окрашенных Окрашивание водоэмульсионными составами поверхностей стен, ранее окрашенных известковой или клеевой краской с расчисткой старой краски более 35%</t>
  </si>
  <si>
    <t>ТЕРр62-16-2</t>
  </si>
  <si>
    <t>Окрашивание водоэмульсионными составами поверхностей стен, ранее окрашенных Окрашивание водоэмульсионными составами поверхностей стен, ранее окрашенных водоэмульсионной краской с расчисткой старой краски до 10%</t>
  </si>
  <si>
    <t>ТЕРр62-16-3</t>
  </si>
  <si>
    <t>Окрашивание водоэмульсионными составами поверхностей стен, ранее окрашенных Окрашивание водоэмульсионными составами поверхностей стен, ранее окрашенных водоэмульсионной краской с расчисткой старой краски до 35%</t>
  </si>
  <si>
    <t>ТЕРр62-16-4</t>
  </si>
  <si>
    <t>Окрашивание водоэмульсионными составами поверхностей стен, ранее окрашенных Окрашивание водоэмульсионными составами поверхностей стен, ранее окрашенных водоэмульсионной краской с расчисткой старой краски более 35%</t>
  </si>
  <si>
    <t>ТЕРр62-16-5</t>
  </si>
  <si>
    <t>Окрашивание водоэмульсионными составами поверхностей стен, ранее окрашенных Окрашивание водоэмульсионными составами поверхностей стен, ранее окрашенных масляной краской с расчисткой старой краски более 35%</t>
  </si>
  <si>
    <t>Окрашивание ранее окрашенных поверхностей потолков, водоэмульсионными составами</t>
  </si>
  <si>
    <t>ТЕРр62-17-1</t>
  </si>
  <si>
    <t>Окрашивание водоэмульсионными составами поверхностей потолков, ранее окрашенных Окрашивание водоэмульсионными составами поверхностей потолков, ранее окрашенных известковой или клеевой краской, с расчисткой старой краски более 35%</t>
  </si>
  <si>
    <t>ТЕРр62-17-2</t>
  </si>
  <si>
    <t>Окрашивание водоэмульсионными составами поверхностей потолков, ранее окрашенных Окрашивание водоэмульсионными составами поверхностей потолков, ранее окрашенных водоэмульсионной краской, с расчисткой старой краски до 10%</t>
  </si>
  <si>
    <t>ТЕРр62-17-3</t>
  </si>
  <si>
    <t>Окрашивание водоэмульсионными составами поверхностей потолков, ранее окрашенных Окрашивание водоэмульсионными составами поверхностей потолков, ранее окрашенных водоэмульсионной краской, с расчисткой старой краски до 35%</t>
  </si>
  <si>
    <t>ТЕРр62-17-4</t>
  </si>
  <si>
    <t>Окрашивание водоэмульсионными составами поверхностей потолков, ранее окрашенных Окрашивание водоэмульсионными составами поверхностей потолков, ранее окрашенных водоэмульсионной краской, с расчисткой старой краски более 35%</t>
  </si>
  <si>
    <t>ТЕРр62-17-5</t>
  </si>
  <si>
    <t>Окрашивание водоэмульсионными составами поверхностей потолков, ранее окрашенных Окрашивание водоэмульсионными составами поверхностей потолков, ранее окрашенных масляной краской, с расчисткой старой краски более 35%</t>
  </si>
  <si>
    <t>Окраска масляными составами деревянных поручней с покрытием лаком, плинтусов и галтелей, торцов лестничных маршей</t>
  </si>
  <si>
    <t>ТЕРр62-18-1</t>
  </si>
  <si>
    <t>Окраска масляными составами Окраска масляными составами деревянных поручней с покрытием лаком</t>
  </si>
  <si>
    <t>ТЕРр62-18-2</t>
  </si>
  <si>
    <t>Окраска масляными составами Окраска масляными составами плинтусов и галтелей</t>
  </si>
  <si>
    <t>ТЕРр62-18-3</t>
  </si>
  <si>
    <t>Окраска масляными составами Окраска масляными составами торцов лестничных маршей</t>
  </si>
  <si>
    <t>Раздел 2. Подраздел 62.2. ОКРАСКА ФАСАДОВ</t>
  </si>
  <si>
    <t>Окраска известковыми составами ранее окрашенных фасадов</t>
  </si>
  <si>
    <t>ТЕРр62-19-1</t>
  </si>
  <si>
    <t>Окраска известковыми составами ранее окрашенных фасадов простых Окраска известковыми составами ранее окрашенных фасадов простых по штукатурке с земли и лесов</t>
  </si>
  <si>
    <t>ТЕРр62-19-2</t>
  </si>
  <si>
    <t>Окраска известковыми составами ранее окрашенных фасадов простых Окраска известковыми составами ранее окрашенных фасадов простых по штукатурке с лестниц</t>
  </si>
  <si>
    <t>ТЕРр62-19-3</t>
  </si>
  <si>
    <t>Окраска известковыми составами ранее окрашенных фасадов простых Окраска известковыми составами ранее окрашенных фасадов простых по штукатурке с люлек</t>
  </si>
  <si>
    <t>ТЕРр62-19-4</t>
  </si>
  <si>
    <t>Окраска известковыми составами ранее окрашенных фасадов простых Окраска известковыми составами ранее окрашенных фасадов простых по кирпичу с земли и лесов</t>
  </si>
  <si>
    <t>ТЕРр62-19-5</t>
  </si>
  <si>
    <t>Окраска известковыми составами ранее окрашенных фасадов простых Окраска известковыми составами ранее окрашенных фасадов простых по кирпичу с лестниц</t>
  </si>
  <si>
    <t>ТЕРр62-19-6</t>
  </si>
  <si>
    <t>Окраска известковыми составами ранее окрашенных фасадов простых Окраска известковыми составами ранее окрашенных фасадов простых по кирпичу с люлек</t>
  </si>
  <si>
    <t>ТЕРр62-19-7</t>
  </si>
  <si>
    <t>Окраска известковыми составами ранее окрашенных фасадов простых Окраска известковыми составами ранее окрашенных фасадов простых по дереву с земли и лесов</t>
  </si>
  <si>
    <t>ТЕРр62-19-8</t>
  </si>
  <si>
    <t>Окраска известковыми составами ранее окрашенных фасадов простых Окраска известковыми составами ранее окрашенных фасадов простых по дереву с лестниц</t>
  </si>
  <si>
    <t>ТЕРр62-19-9</t>
  </si>
  <si>
    <t>При окраске ранее окрашенных фасадов рустованных добавлять При окраске ранее окрашенных фасадов рустованных добавлять к расценке 62-19-1</t>
  </si>
  <si>
    <t>ТЕРр62-19-10</t>
  </si>
  <si>
    <t>При окраске ранее окрашенных фасадов рустованных добавлять При окраске ранее окрашенных фасадов рустованных добавлять к расценке 62-19-2</t>
  </si>
  <si>
    <t>ТЕРр62-19-11</t>
  </si>
  <si>
    <t>При окраске ранее окрашенных фасадов рустованных добавлять При окраске ранее окрашенных фасадов рустованных добавлять к расценке 62-19-3</t>
  </si>
  <si>
    <t>ТЕРр62-19-12</t>
  </si>
  <si>
    <t>При окраске ранее окрашенных фасадов рустованных добавлять При окраске ранее окрашенных фасадов рустованных добавлять к расценке 62-19-4</t>
  </si>
  <si>
    <t>ТЕРр62-19-13</t>
  </si>
  <si>
    <t>При окраске ранее окрашенных фасадов рустованных добавлять При окраске ранее окрашенных фасадов рустованных добавлять к расценке 62-19-5</t>
  </si>
  <si>
    <t>ТЕРр62-19-14</t>
  </si>
  <si>
    <t>При окраске ранее окрашенных фасадов рустованных добавлять При окраске ранее окрашенных фасадов рустованных добавлять к расценке 62-19-6</t>
  </si>
  <si>
    <t>Окраска казеиновыми красками ранее окрашенных фасадов</t>
  </si>
  <si>
    <t>ТЕРр62-20-1</t>
  </si>
  <si>
    <t>Окраска казеиновыми красками ранее окрашенных фасадов Окраска казеиновыми красками ранее окрашенных фасадов с земли и лесов</t>
  </si>
  <si>
    <t>ТЕРр62-20-2</t>
  </si>
  <si>
    <t>Окраска казеиновыми красками ранее окрашенных фасадов Окраска казеиновыми красками ранее окрашенных фасадов с лестниц</t>
  </si>
  <si>
    <t>ТЕРр62-20-3</t>
  </si>
  <si>
    <t>Окраска казеиновыми красками ранее окрашенных фасадов Окраска казеиновыми красками ранее окрашенных фасадов с люлек</t>
  </si>
  <si>
    <t>ТЕРр62-20-4</t>
  </si>
  <si>
    <t>При окраске рустованных ранее окрашенных фасадов добавлять При окраске рустованных ранее окрашенных фасадов добавлять к расценке 62-20-1</t>
  </si>
  <si>
    <t>ТЕРр62-20-5</t>
  </si>
  <si>
    <t>При окраске рустованных ранее окрашенных фасадов добавлять При окраске рустованных ранее окрашенных фасадов добавлять к расценке 62-20-2</t>
  </si>
  <si>
    <t>ТЕРр62-20-6</t>
  </si>
  <si>
    <t>При окраске рустованных ранее окрашенных фасадов добавлять При окраске рустованных ранее окрашенных фасадов добавлять к расценке 62-20-3</t>
  </si>
  <si>
    <t>Простая масляная окраска ранее окрашенных фасадов</t>
  </si>
  <si>
    <t>ТЕРр62-21-1</t>
  </si>
  <si>
    <t>Простая масляная окраска ранее окрашенных фасадов без подготовки с расчисткой старой краски до 10% Простая масляная окраска ранее окрашенных фасадов без подготовки с расчисткой старой краски до 10% с земли и лесов</t>
  </si>
  <si>
    <t>ТЕРр62-21-2</t>
  </si>
  <si>
    <t>Простая масляная окраска ранее окрашенных фасадов без подготовки с расчисткой старой краски до 10% Простая масляная окраска ранее окрашенных фасадов без подготовки с расчисткой старой краски до 10% с лестниц</t>
  </si>
  <si>
    <t>ТЕРр62-21-3</t>
  </si>
  <si>
    <t>Простая масляная окраска ранее окрашенных фасадов без подготовки с расчисткой старой краски до 10% Простая масляная окраска ранее окрашенных фасадов без подготовки с расчисткой старой краски до 10% с люлек</t>
  </si>
  <si>
    <t>ТЕРр62-21-4</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</si>
  <si>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до 10% с земли и лесов</t>
  </si>
  <si>
    <t>ТЕРр62-21-5</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</si>
  <si>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до 10% с лестниц</t>
  </si>
  <si>
    <t>ТЕРр62-21-6</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</si>
  <si>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до 10% с люлек</t>
  </si>
  <si>
    <t>ТЕРр62-21-7</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</si>
  <si>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до 35% с земли и лесов</t>
  </si>
  <si>
    <t>ТЕРр62-21-8</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</si>
  <si>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до 35% с лестниц</t>
  </si>
  <si>
    <t>ТЕРр62-21-9</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</si>
  <si>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до 35% с люлек</t>
  </si>
  <si>
    <t>ТЕРр62-21-10</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</si>
  <si>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более 35% с земли и лесов</t>
  </si>
  <si>
    <t>ТЕРр62-21-11</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</si>
  <si>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более 35% с лестниц</t>
  </si>
  <si>
    <t>ТЕРр62-21-12</t>
  </si>
  <si>
    <t>Простая масляная окраска ранее окрашенных фасадов с подготовкой и расчисткой старой краски Простая масляная окраска ранее окрашенных фасадов с подготовкой и расчисткой старой краски более 35% с люлек</t>
  </si>
  <si>
    <t>Улучшенная масляная окраска ранее окрашенных фасадов</t>
  </si>
  <si>
    <t>ТЕРр62-22-1</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</si>
  <si>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до 10% с земли и лесов</t>
  </si>
  <si>
    <t>ТЕРр62-22-2</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</si>
  <si>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до 10% с лестниц</t>
  </si>
  <si>
    <t>ТЕРр62-22-3</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</si>
  <si>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до 10% с люлек</t>
  </si>
  <si>
    <t>ТЕРр62-22-4</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</si>
  <si>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до 35% с земли и лесов</t>
  </si>
  <si>
    <t>ТЕРр62-22-5</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</si>
  <si>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до 35% с лестниц</t>
  </si>
  <si>
    <t>ТЕРр62-22-6</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</si>
  <si>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до 35% с люлек</t>
  </si>
  <si>
    <t>ТЕРр62-22-7</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</si>
  <si>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более 35% с земли и лесов</t>
  </si>
  <si>
    <t>ТЕРр62-22-8</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</si>
  <si>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более 35% с лестниц</t>
  </si>
  <si>
    <t>ТЕРр62-22-9</t>
  </si>
  <si>
    <t>Улучшенная масляная окраска ранее окрашенных фасадов с расчисткой старой краски Улучшенная масляная окраска ранее окрашенных фасадов с расчисткой старой краски более 35% с люлек</t>
  </si>
  <si>
    <t>Окраска силикатными красками за 1 раз ранее окрашенных фасадов</t>
  </si>
  <si>
    <t>ТЕРр62-23-1</t>
  </si>
  <si>
    <t>Окраска силикатными красками за 1 раз ранее окрашенных фасадов Окраска силикатными красками за 1 раз ранее окрашенных фасадов по штукатурке с земли и лесов</t>
  </si>
  <si>
    <t>ТЕРр62-23-2</t>
  </si>
  <si>
    <t>Окраска силикатными красками за 1 раз ранее окрашенных фасадов Окраска силикатными красками за 1 раз ранее окрашенных фасадов по штукатурке с лестниц</t>
  </si>
  <si>
    <t>ТЕРр62-23-3</t>
  </si>
  <si>
    <t>Окраска силикатными красками за 1 раз ранее окрашенных фасадов Окраска силикатными красками за 1 раз ранее окрашенных фасадов по штукатурке с люлек</t>
  </si>
  <si>
    <t>ТЕРр62-23-4</t>
  </si>
  <si>
    <t>Окраска силикатными красками за 1 раз ранее окрашенных фасадов Окраска силикатными красками за 1 раз ранее окрашенных фасадов по кирпичу с земли и лесов</t>
  </si>
  <si>
    <t>ТЕРр62-23-5</t>
  </si>
  <si>
    <t>Окраска силикатными красками за 1 раз ранее окрашенных фасадов Окраска силикатными красками за 1 раз ранее окрашенных фасадов по кирпичу с лестниц</t>
  </si>
  <si>
    <t>ТЕРр62-23-6</t>
  </si>
  <si>
    <t>Окраска силикатными красками за 1 раз ранее окрашенных фасадов Окраска силикатными красками за 1 раз ранее окрашенных фасадов по кирпичу с люлек</t>
  </si>
  <si>
    <t>ТЕРр62-23-7</t>
  </si>
  <si>
    <t>Окраска силикатными красками за 1 раз ранее окрашенных фасадов Окраска силикатными красками за 1 раз ранее окрашенных фасадов по дереву с земли и лесов</t>
  </si>
  <si>
    <t>ТЕРр62-23-8</t>
  </si>
  <si>
    <t>Окраска силикатными красками за 1 раз ранее окрашенных фасадов Окраска силикатными красками за 1 раз ранее окрашенных фасадов по дереву с лестниц</t>
  </si>
  <si>
    <t>ТЕРр62-23-9</t>
  </si>
  <si>
    <t>При окраске рустованных ранее окрашенных фасадов добавлять При окраске рустованных ранее окрашенных фасадов добавлять к расценке 62-23-1</t>
  </si>
  <si>
    <t>ТЕРр62-23-10</t>
  </si>
  <si>
    <t>При окраске рустованных ранее окрашенных фасадов добавлять При окраске рустованных ранее окрашенных фасадов добавлять к расценке 62-23-2</t>
  </si>
  <si>
    <t>ТЕРр62-23-11</t>
  </si>
  <si>
    <t>При окраске рустованных ранее окрашенных фасадов добавлять При окраске рустованных ранее окрашенных фасадов добавлять к расценке 62-23-3</t>
  </si>
  <si>
    <t>ТЕРр62-23-12</t>
  </si>
  <si>
    <t>При окраске рустованных ранее окрашенных фасадов добавлять При окраске рустованных ранее окрашенных фасадов добавлять к расценке 62-23-4</t>
  </si>
  <si>
    <t>ТЕРр62-23-13</t>
  </si>
  <si>
    <t>При окраске рустованных ранее окрашенных фасадов добавлять При окраске рустованных ранее окрашенных фасадов добавлять к расценке 62-23-5</t>
  </si>
  <si>
    <t>ТЕРр62-23-14</t>
  </si>
  <si>
    <t>При окраске рустованных ранее окрашенных фасадов добавлять При окраске рустованных ранее окрашенных фасадов добавлять к расценке 62-23-6</t>
  </si>
  <si>
    <t>Окраска силикатными красками за 2 раза ранее окрашенных фасадов</t>
  </si>
  <si>
    <t>ТЕРр62-24-1</t>
  </si>
  <si>
    <t>Окраска силикатными красками за 2 раза ранее окрашенных фасадов Окраска силикатными красками за 2 раза ранее окрашенных фасадов по штукатурке с земли и лесов</t>
  </si>
  <si>
    <t>ТЕРр62-24-2</t>
  </si>
  <si>
    <t>Окраска силикатными красками за 2 раза ранее окрашенных фасадов Окраска силикатными красками за 2 раза ранее окрашенных фасадов по штукатурке с лестниц</t>
  </si>
  <si>
    <t>ТЕРр62-24-3</t>
  </si>
  <si>
    <t>Окраска силикатными красками за 2 раза ранее окрашенных фасадов Окраска силикатными красками за 2 раза ранее окрашенных фасадов по штукатурке с люлек</t>
  </si>
  <si>
    <t>ТЕРр62-24-4</t>
  </si>
  <si>
    <t>Окраска силикатными красками за 2 раза ранее окрашенных фасадов Окраска силикатными красками за 2 раза ранее окрашенных фасадов по кирпичу с земли и лесов</t>
  </si>
  <si>
    <t>ТЕРр62-24-5</t>
  </si>
  <si>
    <t>Окраска силикатными красками за 2 раза ранее окрашенных фасадов Окраска силикатными красками за 2 раза ранее окрашенных фасадов по кирпичу с лестниц</t>
  </si>
  <si>
    <t>ТЕРр62-24-6</t>
  </si>
  <si>
    <t>Окраска силикатными красками за 2 раза ранее окрашенных фасадов Окраска силикатными красками за 2 раза ранее окрашенных фасадов по кирпичу с люлек</t>
  </si>
  <si>
    <t>ТЕРр62-24-7</t>
  </si>
  <si>
    <t>Окраска силикатными красками за 2 раза ранее окрашенных фасадов Окраска силикатными красками за 2 раза ранее окрашенных фасадов по дереву с земли и лесов</t>
  </si>
  <si>
    <t>ТЕРр62-24-8</t>
  </si>
  <si>
    <t>Окраска силикатными красками за 2 раза ранее окрашенных фасадов Окраска силикатными красками за 2 раза ранее окрашенных фасадов по дереву с лестниц</t>
  </si>
  <si>
    <t>ТЕРр62-24-9</t>
  </si>
  <si>
    <t>При окраске рустованных ранее окрашенных фасадов добавлять При окраске рустованных ранее окрашенных фасадов добавлять к расценке 62-24-1</t>
  </si>
  <si>
    <t>ТЕРр62-24-10</t>
  </si>
  <si>
    <t>При окраске рустованных ранее окрашенных фасадов добавлять При окраске рустованных ранее окрашенных фасадов добавлять к расценке 62-24-2</t>
  </si>
  <si>
    <t>ТЕРр62-24-11</t>
  </si>
  <si>
    <t>При окраске рустованных ранее окрашенных фасадов добавлять При окраске рустованных ранее окрашенных фасадов добавлять к расценке 62-24-3</t>
  </si>
  <si>
    <t>ТЕРр62-24-12</t>
  </si>
  <si>
    <t>При окраске рустованных ранее окрашенных фасадов добавлять При окраске рустованных ранее окрашенных фасадов добавлять к расценке 62-24-4</t>
  </si>
  <si>
    <t>ТЕРр62-24-13</t>
  </si>
  <si>
    <t>При окраске рустованных ранее окрашенных фасадов добавлять При окраске рустованных ранее окрашенных фасадов добавлять к расценке 62-24-5</t>
  </si>
  <si>
    <t>ТЕРр62-24-14</t>
  </si>
  <si>
    <t>При окраске рустованных ранее окрашенных фасадов добавлять При окраске рустованных ранее окрашенных фасадов добавлять к расценке 62-24-6</t>
  </si>
  <si>
    <t>Подготовка поверхности ранее окрашенных фасадов под окраску перхлорвиниловыми красками</t>
  </si>
  <si>
    <t>ТЕРр62-25-1</t>
  </si>
  <si>
    <t>Огрунтовка ранее окрашенных фасадов под окраску перхлорвиниловыми красками Огрунтовка ранее окрашенных фасадов под окраску перхлорвиниловыми красками простых с земли и лесов</t>
  </si>
  <si>
    <t>ТЕРр62-25-2</t>
  </si>
  <si>
    <t>Огрунтовка ранее окрашенных фасадов под окраску перхлорвиниловыми красками Огрунтовка ранее окрашенных фасадов под окраску перхлорвиниловыми красками простых с лестниц</t>
  </si>
  <si>
    <t>ТЕРр62-25-3</t>
  </si>
  <si>
    <t>Огрунтовка ранее окрашенных фасадов под окраску перхлорвиниловыми красками Огрунтовка ранее окрашенных фасадов под окраску перхлорвиниловыми красками простых с люлек</t>
  </si>
  <si>
    <t>ТЕРр62-25-4</t>
  </si>
  <si>
    <t>Огрунтовка ранее окрашенных фасадов под окраску перхлорвиниловыми красками Огрунтовка ранее окрашенных фасадов под окраску перхлорвиниловыми красками сложных с земли и лесов</t>
  </si>
  <si>
    <t>ТЕРр62-25-5</t>
  </si>
  <si>
    <t>Огрунтовка ранее окрашенных фасадов под окраску перхлорвиниловыми красками Огрунтовка ранее окрашенных фасадов под окраску перхлорвиниловыми красками сложных с лестниц</t>
  </si>
  <si>
    <t>ТЕРр62-25-6</t>
  </si>
  <si>
    <t>Огрунтовка ранее окрашенных фасадов под окраску перхлорвиниловыми красками Огрунтовка ранее окрашенных фасадов под окраску перхлорвиниловыми красками сложных с люлек</t>
  </si>
  <si>
    <t>ТЕРр62-25-7</t>
  </si>
  <si>
    <t>Шпатлевка ранее окрашенных фасадов под окраску перхлорвиниловыми красками Шпатлевка ранее окрашенных фасадов под окраску перхлорвиниловыми красками простых с земли и лесов</t>
  </si>
  <si>
    <t>ТЕРр62-25-8</t>
  </si>
  <si>
    <t>Шпатлевка ранее окрашенных фасадов под окраску перхлорвиниловыми красками Шпатлевка ранее окрашенных фасадов под окраску перхлорвиниловыми красками простых с лестниц</t>
  </si>
  <si>
    <t>ТЕРр62-25-9</t>
  </si>
  <si>
    <t>Шпатлевка ранее окрашенных фасадов под окраску перхлорвиниловыми красками Шпатлевка ранее окрашенных фасадов под окраску перхлорвиниловыми красками простых с люлек</t>
  </si>
  <si>
    <t>ТЕРр62-25-10</t>
  </si>
  <si>
    <t>Шпатлевка ранее окрашенных фасадов под окраску перхлорвиниловыми красками Шпатлевка ранее окрашенных фасадов под окраску перхлорвиниловыми красками сложных с земли и лесов</t>
  </si>
  <si>
    <t>ТЕРр62-25-11</t>
  </si>
  <si>
    <t>Шпатлевка ранее окрашенных фасадов под окраску перхлорвиниловыми красками Шпатлевка ранее окрашенных фасадов под окраску перхлорвиниловыми красками сложных с лестниц</t>
  </si>
  <si>
    <t>ТЕРр62-25-12</t>
  </si>
  <si>
    <t>Шпатлевка ранее окрашенных фасадов под окраску перхлорвиниловыми красками Шпатлевка ранее окрашенных фасадов под окраску перхлорвиниловыми красками сложных с люлек</t>
  </si>
  <si>
    <t>Окраска перхлорвиниловыми красками по подготовленной поверхности фасадов</t>
  </si>
  <si>
    <t>ТЕРр62-26-1</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</si>
  <si>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простых за 1 раз с земли и лесов</t>
  </si>
  <si>
    <t>ТЕРр62-26-2</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</si>
  <si>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простых за 1 раз с лестниц</t>
  </si>
  <si>
    <t>ТЕРр62-26-3</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</si>
  <si>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простых за 1 раз с люлек</t>
  </si>
  <si>
    <t>ТЕРр62-26-4</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</si>
  <si>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простых за 2 раза с земли и лесов</t>
  </si>
  <si>
    <t>ТЕРр62-26-5</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</si>
  <si>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простых за 2 раза с лестниц</t>
  </si>
  <si>
    <t>ТЕРр62-26-6</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</si>
  <si>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простых за 2 раза с люлек</t>
  </si>
  <si>
    <t>ТЕРр62-26-7</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</si>
  <si>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сложных за 1 раз с земли и лесов</t>
  </si>
  <si>
    <t>ТЕРр62-26-8</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</si>
  <si>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сложных за 1 раз с лестниц</t>
  </si>
  <si>
    <t>ТЕРр62-26-9</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</si>
  <si>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сложных за 1 раз с люлек</t>
  </si>
  <si>
    <t>ТЕРр62-26-10</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</si>
  <si>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сложных за 2 раза с земли и лесов</t>
  </si>
  <si>
    <t>ТЕРр62-26-11</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</si>
  <si>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сложных за 2 раза с лестниц</t>
  </si>
  <si>
    <t>ТЕРр62-26-12</t>
  </si>
  <si>
    <t>Окраска перхлорвиниловыми красками по подготовленной поверхности фасадов Окраска перхлорвиниловыми красками по подготовленной поверхности фасадов сложных за 2 раза с люлек</t>
  </si>
  <si>
    <t>Сплошная шпаклевка ранее оштукатуренных поверхностей цементно-поливинилацетатным составом (ЦПВА)</t>
  </si>
  <si>
    <t>ТЕРр62-27-1</t>
  </si>
  <si>
    <t>Сплошная шпаклевка ранее оштукатуренных поверхностей цементно-поливинилацетатным составом Сплошная шпаклевка ранее оштукатуренных поверхностей цементно-поливинилацетатным составом с лесов и земли</t>
  </si>
  <si>
    <t>ТЕРр62-27-2</t>
  </si>
  <si>
    <t>Сплошная шпаклевка ранее оштукатуренных поверхностей цементно-поливинилацетатным составом Сплошная шпаклевка ранее оштукатуренных поверхностей цементно-поливинилацетатным составом с лестниц</t>
  </si>
  <si>
    <t>ТЕРр62-27-3</t>
  </si>
  <si>
    <t>Сплошная шпаклевка ранее оштукатуренных поверхностей цементно-поливинилацетатным составом Сплошная шпаклевка ранее оштукатуренных поверхностей цементно-поливинилацетатным составом с люлек</t>
  </si>
  <si>
    <t>Раздел 3. Подраздел 62.3. ОКРАСКА МЕТАЛЛИЧЕСКИХ ПОВЕРХНОСТЕЙ</t>
  </si>
  <si>
    <t>Окраска масляными составами ранее окрашенных металлических кровель</t>
  </si>
  <si>
    <t>ТЕРр62-28-1</t>
  </si>
  <si>
    <t>Окраска масляными составами ранее окрашенных металлических кровель Окраска масляными составами ранее окрашенных металлических кровель за один раз</t>
  </si>
  <si>
    <t>ТЕРр62-28-2</t>
  </si>
  <si>
    <t>Окраска масляными составами ранее окрашенных металлических кровель Окраска масляными составами ранее окрашенных металлических кровель за два раза</t>
  </si>
  <si>
    <t>Окраска масляными составами ранее окрашенных больших металлических поверхностей (кроме крыш)</t>
  </si>
  <si>
    <t>ТЕРр62-29-1</t>
  </si>
  <si>
    <t>Окраска масляными составами ранее окрашенных больших металлических поверхностей (кроме крыш) Окраска масляными составами ранее окрашенных больших металлических поверхностей (кроме крыш) за один раз</t>
  </si>
  <si>
    <t>ТЕРр62-29-2</t>
  </si>
  <si>
    <t>Окраска масляными составами ранее окрашенных больших металлических поверхностей (кроме крыш) Окраска масляными составами ранее окрашенных больших металлических поверхностей (кроме крыш) за два раза</t>
  </si>
  <si>
    <t>Окраска масляными составами ранее окрашенных водосточных труб</t>
  </si>
  <si>
    <t>ТЕРр62-30-1</t>
  </si>
  <si>
    <t>Окраска масляными составами ранее окрашенных водосточных труб Окраска масляными составами ранее окрашенных водосточных труб за один раз с земли и лесов</t>
  </si>
  <si>
    <t>ТЕРр62-30-2</t>
  </si>
  <si>
    <t>Окраска масляными составами ранее окрашенных водосточных труб Окраска масляными составами ранее окрашенных водосточных труб за один раз с лестниц</t>
  </si>
  <si>
    <t>ТЕРр62-30-3</t>
  </si>
  <si>
    <t>Окраска масляными составами ранее окрашенных водосточных труб Окраска масляными составами ранее окрашенных водосточных труб за один раз с люлек</t>
  </si>
  <si>
    <t>ТЕРр62-30-4</t>
  </si>
  <si>
    <t>Окраска масляными составами ранее окрашенных водосточных труб Окраска масляными составами ранее окрашенных водосточных труб за два раза с земли и лесов</t>
  </si>
  <si>
    <t>ТЕРр62-30-5</t>
  </si>
  <si>
    <t>Окраска масляными составами ранее окрашенных водосточных труб Окраска масляными составами ранее окрашенных водосточных труб за два раза с лестниц</t>
  </si>
  <si>
    <t>ТЕРр62-30-6</t>
  </si>
  <si>
    <t>Окраска масляными составами ранее окрашенных водосточных труб Окраска масляными составами ранее окрашенных водосточных труб за два раза с люлек</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</si>
  <si>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t>
  </si>
  <si>
    <t>ТЕРр62-31-1</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</si>
  <si>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за один раз с земли и лесов</t>
  </si>
  <si>
    <t>ТЕРр62-31-2</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</si>
  <si>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за один раз с лестниц</t>
  </si>
  <si>
    <t>ТЕРр62-31-3</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</si>
  <si>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за один раз с люлек</t>
  </si>
  <si>
    <t>ТЕРр62-31-4</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</si>
  <si>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за два раза с земли и лесов</t>
  </si>
  <si>
    <t>ТЕРр62-31-5</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</si>
  <si>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за два раза с лестниц</t>
  </si>
  <si>
    <t>ТЕРр62-31-6</t>
  </si>
  <si>
    <t>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Окраска масляными составами ранее окрашенных металлических покрытий отдельных карнизов, брандмауэрных стен, парапетов, зонтов, сандриков, подоконных отливов, металлических балок, прогонов и других мелких покрытий за два раза с люлек</t>
  </si>
  <si>
    <t>Окраска масляными составами ранее окрашенных поверхностей стальных и чугунных труб</t>
  </si>
  <si>
    <t>ТЕРр62-32-1</t>
  </si>
  <si>
    <t>Окраска масляными составами ранее окрашенных поверхностей труб Окраска масляными составами ранее окрашенных поверхностей труб стальных за 1 раз</t>
  </si>
  <si>
    <t>ТЕРр62-32-2</t>
  </si>
  <si>
    <t>Окраска масляными составами ранее окрашенных поверхностей труб Окраска масляными составами ранее окрашенных поверхностей труб стальных за 2 раза</t>
  </si>
  <si>
    <t>ТЕРр62-32-3</t>
  </si>
  <si>
    <t>Окраска масляными составами ранее окрашенных поверхностей труб Окраска масляными составами ранее окрашенных поверхностей труб чугунных за 1 раз</t>
  </si>
  <si>
    <t>ТЕРр62-32-4</t>
  </si>
  <si>
    <t>Окраска масляными составами ранее окрашенных поверхностей труб Окраска масляными составами ранее окрашенных поверхностей труб чугунных за 2 раза</t>
  </si>
  <si>
    <t>Окраска масляными составами ранее окрашенных поверхностей радиаторов и ребристых труб отопления</t>
  </si>
  <si>
    <t>ТЕРр62-33-1</t>
  </si>
  <si>
    <t>Окраска масляными составами ранее окрашенных поверхностей радиаторов и ребристых труб отопления Окраска масляными составами ранее окрашенных поверхностей радиаторов и ребристых труб отопления за 1 раз</t>
  </si>
  <si>
    <t>ТЕРр62-33-2</t>
  </si>
  <si>
    <t>Окраска масляными составами ранее окрашенных поверхностей радиаторов и ребристых труб отопления Окраска масляными составами ранее окрашенных поверхностей радиаторов и ребристых труб отопления за 2 раза</t>
  </si>
  <si>
    <t>Окраска масляными составами ранее окрашенных металлических оконных переплетов, санитарно-технических приборов и других металлических поверхностей площадью до 0,25 м2</t>
  </si>
  <si>
    <t>ТЕРр62-34-1</t>
  </si>
  <si>
    <t>Окраска масляными составами ранее окрашенных металлических оконных переплетов, санитарно-технических приборов и других металлических поверхностей площадью до 0,25 м2 Окраска масляными составами ранее окрашенных металлических оконных переплетов, санитарно-технических приборов и других металлических поверхностей площадью до 0,25 м2 за 1 раз</t>
  </si>
  <si>
    <t>ТЕРр62-34-2</t>
  </si>
  <si>
    <t>Окраска масляными составами ранее окрашенных металлических оконных переплетов, санитарно-технических приборов и других металлических поверхностей площадью до 0,25 м2 Окраска масляными составами ранее окрашенных металлических оконных переплетов, санитарно-технических приборов и других металлических поверхностей площадью до 0,25 м2 за 2 раза</t>
  </si>
  <si>
    <t>Окраска масляными составами ранее окрашенных металлических решеток и оград</t>
  </si>
  <si>
    <t>ТЕРр62-35-1</t>
  </si>
  <si>
    <t>Окраска масляными составами ранее окрашенных металлических решеток и оград Окраска масляными составами ранее окрашенных металлических решеток и оград без рельефа за 1 раз</t>
  </si>
  <si>
    <t>ТЕРр62-35-2</t>
  </si>
  <si>
    <t>Окраска масляными составами ранее окрашенных металлических решеток и оград Окраска масляными составами ранее окрашенных металлических решеток и оград без рельефа за 2 раза</t>
  </si>
  <si>
    <t>ТЕРр62-35-3</t>
  </si>
  <si>
    <t>Окраска масляными составами ранее окрашенных металлических решеток и оград Окраска масляными составами ранее окрашенных металлических решеток и оград художественных с рельефом за 1 раз</t>
  </si>
  <si>
    <t>ТЕРр62-35-4</t>
  </si>
  <si>
    <t>Окраска масляными составами ранее окрашенных металлических решеток и оград Окраска масляными составами ранее окрашенных металлических решеток и оград художественных с рельефом за 2 раза</t>
  </si>
  <si>
    <t>Окраска алюминиевым порошком ранее окрашенных металлических поверхностей</t>
  </si>
  <si>
    <t>ТЕРр62-36-1</t>
  </si>
  <si>
    <t>Окраска алюминиевым порошком ранее окрашенных металлических поверхностей Окраска алюминиевым порошком ранее окрашенных металлических поверхностей водосточных труб за 1 раз</t>
  </si>
  <si>
    <t>ТЕРр62-36-2</t>
  </si>
  <si>
    <t>Окраска алюминиевым порошком ранее окрашенных металлических поверхностей Окраска алюминиевым порошком ранее окрашенных металлических поверхностей водосточных труб за 2 раза</t>
  </si>
  <si>
    <t>ТЕРр62-36-3</t>
  </si>
  <si>
    <t>Окраска алюминиевым порошком ранее окрашенных металлических поверхностей Окраска алюминиевым порошком ранее окрашенных металлических поверхностей площадью до 5 м2 за 1 раз</t>
  </si>
  <si>
    <t>ТЕРр62-36-4</t>
  </si>
  <si>
    <t>Окраска алюминиевым порошком ранее окрашенных металлических поверхностей Окраска алюминиевым порошком ранее окрашенных металлических поверхностей площадью до 5 м2 за 2 раза</t>
  </si>
  <si>
    <t>ТЕРр62-36-5</t>
  </si>
  <si>
    <t>Окраска алюминиевым порошком ранее окрашенных металлических поверхностей Окраска алюминиевым порошком ранее окрашенных металлических поверхностей площадью более 5 м2 за 1 раз</t>
  </si>
  <si>
    <t>ТЕРр62-36-6</t>
  </si>
  <si>
    <t>Окраска алюминиевым порошком ранее окрашенных металлических поверхностей Окраска алюминиевым порошком ранее окрашенных металлических поверхностей площадью более 5 м2 за 2 раза</t>
  </si>
  <si>
    <t>ТЕРр62-36-7</t>
  </si>
  <si>
    <t>При работе с приставных лестниц добавлять При работе с приставных лестниц добавлять к расценке 62-36-1</t>
  </si>
  <si>
    <t>ТЕРр62-36-8</t>
  </si>
  <si>
    <t>При работе с приставных лестниц добавлять При работе с приставных лестниц добавлять к расценке 62-36-2</t>
  </si>
  <si>
    <t>ТЕРр62-36-9</t>
  </si>
  <si>
    <t>При работе с приставных лестниц добавлять При работе с приставных лестниц добавлять к расценке 62-36-3</t>
  </si>
  <si>
    <t>ТЕРр62-36-10</t>
  </si>
  <si>
    <t>При работе с приставных лестниц добавлять При работе с приставных лестниц добавлять к расценке 62-36-4</t>
  </si>
  <si>
    <t>ТЕРр62-36-11</t>
  </si>
  <si>
    <t>При работе с приставных лестниц добавлять При работе с приставных лестниц добавлять к расценке 62-36-5</t>
  </si>
  <si>
    <t>ТЕРр62-36-12</t>
  </si>
  <si>
    <t>При работе с приставных лестниц добавлять При работе с приставных лестниц добавлять к расценке 62-36-6</t>
  </si>
  <si>
    <t>ТЕРр62-36-13</t>
  </si>
  <si>
    <t>При работе с подвесных люлек добавлять При работе с подвесных люлек добавлять к расценке 62-36-1</t>
  </si>
  <si>
    <t>ТЕРр62-36-14</t>
  </si>
  <si>
    <t>При работе с подвесных люлек добавлять При работе с подвесных люлек добавлять к расценке 62-36-2</t>
  </si>
  <si>
    <t>ТЕРр62-36-15</t>
  </si>
  <si>
    <t>При работе с подвесных люлек добавлять При работе с подвесных люлек добавлять к расценке 62-36-3</t>
  </si>
  <si>
    <t>ТЕРр62-36-16</t>
  </si>
  <si>
    <t>При работе с подвесных люлек добавлять При работе с подвесных люлек добавлять к расценке 62-36-4</t>
  </si>
  <si>
    <t>ТЕРр62-36-17</t>
  </si>
  <si>
    <t>При работе с подвесных люлек добавлять При работе с подвесных люлек добавлять к расценке 62-36-5</t>
  </si>
  <si>
    <t>ТЕРр62-36-18</t>
  </si>
  <si>
    <t>При работе с подвесных люлек добавлять При работе с подвесных люлек добавлять к расценке 62-36-6</t>
  </si>
  <si>
    <t>Раздел 4. Подраздел 62.4. РАЗНЫЕ РАБОТЫ</t>
  </si>
  <si>
    <t>Окраска известковыми составами печей, стояков и труб</t>
  </si>
  <si>
    <t>ТЕРр62-37-1</t>
  </si>
  <si>
    <t>Окраска известковыми составами печей, стояков, труб</t>
  </si>
  <si>
    <t>Перематовка стекол</t>
  </si>
  <si>
    <t>ТЕРр62-38-1</t>
  </si>
  <si>
    <t>Промывка поверхности, окрашенной масляными красками</t>
  </si>
  <si>
    <t>ТЕРр62-39-1</t>
  </si>
  <si>
    <t>Промывка поверхности, окрашенной масляными красками Промывка поверхности, окрашенной масляными красками стен и фасадов</t>
  </si>
  <si>
    <t>ТЕРр62-39-2</t>
  </si>
  <si>
    <t>Промывка поверхности, окрашенной масляными красками Промывка поверхности, окрашенной масляными красками потолков</t>
  </si>
  <si>
    <t>ТЕРр62-39-3</t>
  </si>
  <si>
    <t>Промывка поверхности, окрашенной масляными красками Промывка поверхности, окрашенной масляными красками окон и дверей</t>
  </si>
  <si>
    <t>ТЕРр62-39-4</t>
  </si>
  <si>
    <t>При промывке фасадов с лестниц добавлять При промывке фасадов с лестниц добавлять к расценке 62-39-1</t>
  </si>
  <si>
    <t>ТЕРр62-39-5</t>
  </si>
  <si>
    <t>При промывке фасадов с лестниц добавлять При промывке фасадов с лестниц добавлять к расценке 62-39-3</t>
  </si>
  <si>
    <t>ТЕРр62-39-6</t>
  </si>
  <si>
    <t>При промывке фасадов с люлек добавлять При промывке фасадов с люлек добавлять к расценке 62-39-1</t>
  </si>
  <si>
    <t>ТЕРр62-39-7</t>
  </si>
  <si>
    <t>При промывке фасадов с люлек добавлять При промывке фасадов с люлек добавлять к расценке 62-39-3</t>
  </si>
  <si>
    <t>Протирка олифой поверхности, окрашенной масляными красками</t>
  </si>
  <si>
    <t>ТЕРр62-40-1</t>
  </si>
  <si>
    <t>Протирка олифой поверхности, окрашенной масляными красками Протирка олифой поверхности, окрашенной масляными красками стен, потолков и фасадов</t>
  </si>
  <si>
    <t>ТЕРр62-40-2</t>
  </si>
  <si>
    <t>Протирка олифой поверхности, окрашенной масляными красками Протирка олифой поверхности, окрашенной масляными красками полов</t>
  </si>
  <si>
    <t>ТЕРр62-40-3</t>
  </si>
  <si>
    <t>Протирка олифой поверхности, окрашенной масляными красками Протирка олифой поверхности, окрашенной масляными красками окон и дверей</t>
  </si>
  <si>
    <t>ТЕРр62-40-4</t>
  </si>
  <si>
    <t>При протирке фасадов с лестниц добавлять При протирке фасадов с лестниц добавлять к расценке 62-40-1</t>
  </si>
  <si>
    <t>ТЕРр62-40-5</t>
  </si>
  <si>
    <t>При протирке фасадов с лестниц добавлять При протирке фасадов с лестниц добавлять к расценке 62-40-3</t>
  </si>
  <si>
    <t>ТЕРр62-40-6</t>
  </si>
  <si>
    <t>При протирке фасадов с люлек добавлять При протирке фасадов с люлек добавлять к расценке 62-40-1</t>
  </si>
  <si>
    <t>ТЕРр62-40-7</t>
  </si>
  <si>
    <t>При протирке фасадов с люлек добавлять При протирке фасадов с люлек добавлять к расценке 62-40-3</t>
  </si>
  <si>
    <t>Очистка вручную поверхности фасадов от перхлорвиниловых и масляных красок</t>
  </si>
  <si>
    <t>ТЕРр62-41-1</t>
  </si>
  <si>
    <t>Очистка вручную поверхности фасадов от перхлорвиниловых и масляных красок Очистка вручную поверхности фасадов от перхлорвиниловых и масляных красок с земли и лесов</t>
  </si>
  <si>
    <t>ТЕРр62-41-2</t>
  </si>
  <si>
    <t>Очистка вручную поверхности фасадов от перхлорвиниловых и масляных красок Очистка вручную поверхности фасадов от перхлорвиниловых и масляных красок с лестниц</t>
  </si>
  <si>
    <t>ТЕРр62-41-3</t>
  </si>
  <si>
    <t>Очистка вручную поверхности фасадов от перхлорвиниловых и масляных красок Очистка вручную поверхности фасадов от перхлорвиниловых и масляных красок с люлек</t>
  </si>
  <si>
    <t>Протравка цементной штукатурки нейтрализующим раствором</t>
  </si>
  <si>
    <t>ТЕРр62-42-1</t>
  </si>
  <si>
    <t>Меловая защита стекол при окраске фасадов</t>
  </si>
  <si>
    <t>ТЕРр62-43-1</t>
  </si>
  <si>
    <t>Меловая защита стекол при окраске фасадов Меловая защита стекол при окраске фасадов с земли и лесов</t>
  </si>
  <si>
    <t>ТЕРр62-43-2</t>
  </si>
  <si>
    <t>Меловая защита стекол при окраске фасадов Меловая защита стекол при окраске фасадов с лестниц</t>
  </si>
  <si>
    <t>ТЕРр62-43-3</t>
  </si>
  <si>
    <t>Меловая защита стекол при окраске фасадов Меловая защита стекол при окраске фасадов с люлек</t>
  </si>
  <si>
    <t>Огнезащитная пропитка текстильных тканевых покрытий</t>
  </si>
  <si>
    <t>ТЕРр62-44-1</t>
  </si>
  <si>
    <t>Снятие многослойных лакокрасочных покрытий методом обжига</t>
  </si>
  <si>
    <t>ТЕРр62-45-1</t>
  </si>
  <si>
    <t>Снятие многослойных лакокрасочных покрытий Снятие многослойных лакокрасочных покрытий с дверных полотен</t>
  </si>
  <si>
    <t>ТЕРр62-45-2</t>
  </si>
  <si>
    <t>Снятие многослойных лакокрасочных покрытий Снятие многослойных лакокрасочных покрытий с дверных коробок</t>
  </si>
  <si>
    <t>ТЕРр62-45-3</t>
  </si>
  <si>
    <t>Снятие многослойных лакокрасочных покрытий Снятие многослойных лакокрасочных покрытий с оконных коробок</t>
  </si>
  <si>
    <t>ТЕРр62-45-4</t>
  </si>
  <si>
    <t>Снятие многослойных лакокрасочных покрытий Снятие многослойных лакокрасочных покрытий с оконных переплетов</t>
  </si>
  <si>
    <t>ТЕРр-2001-63 Стекольные, обойные и облицовочные работы</t>
  </si>
  <si>
    <t>Раздел 1. Смена стекол толщиной 2-3 мм на штапиках по замазке</t>
  </si>
  <si>
    <t>ТЕРр63-1-1</t>
  </si>
  <si>
    <t>Смена стекол толщиной 2-3 мм на штапиках по замазке Смена стекол толщиной 2-3 мм на штапиках по замазке в деревянных переплетах при площади стекла до 0,25 м2</t>
  </si>
  <si>
    <t>ТЕРр63-1-2</t>
  </si>
  <si>
    <t>Смена стекол толщиной 2-3 мм на штапиках по замазке Смена стекол толщиной 2-3 мм на штапиках по замазке в деревянных переплетах при площади стекла до 0,5 м2</t>
  </si>
  <si>
    <t>ТЕРр63-1-3</t>
  </si>
  <si>
    <t>Смена стекол толщиной 2-3 мм на штапиках по замазке Смена стекол толщиной 2-3 мм на штапиках по замазке в деревянных переплетах при площади стекла до 1,0 м2</t>
  </si>
  <si>
    <t>ТЕРр63-1-4</t>
  </si>
  <si>
    <t>Смена стекол толщиной 2-3 мм на штапиках по замазке Смена стекол толщиной 2-3 мм на штапиках по замазке в металлических переплетах при площади стекла до 0,25 м2</t>
  </si>
  <si>
    <t>ТЕРр63-1-5</t>
  </si>
  <si>
    <t>Смена стекол толщиной 2-3 мм на штапиках по замазке Смена стекол толщиной 2-3 мм на штапиках по замазке в металлических переплетах при площади стекла до 0,5 м2</t>
  </si>
  <si>
    <t>ТЕРр63-1-6</t>
  </si>
  <si>
    <t>Смена стекол толщиной 2-3 мм на штапиках по замазке Смена стекол толщиной 2-3 мм на штапиках по замазке в металлических переплетах при площади стекла до 1,0 м2</t>
  </si>
  <si>
    <t>ТЕРр63-1-7</t>
  </si>
  <si>
    <t>При работе с приставных лестниц добавлять При работе с приставных лестниц добавлять к расценке 63-1-1</t>
  </si>
  <si>
    <t>ТЕРр63-1-8</t>
  </si>
  <si>
    <t>При работе с приставных лестниц добавлять При работе с приставных лестниц добавлять к расценке 63-1-2</t>
  </si>
  <si>
    <t>ТЕРр63-1-9</t>
  </si>
  <si>
    <t>При работе с приставных лестниц добавлять При работе с приставных лестниц добавлять к расценке 63-1-3</t>
  </si>
  <si>
    <t>ТЕРр63-1-10</t>
  </si>
  <si>
    <t>При работе с приставных лестниц добавлять При работе с приставных лестниц добавлять к расценке 63-1-4</t>
  </si>
  <si>
    <t>ТЕРр63-1-11</t>
  </si>
  <si>
    <t>При работе с приставных лестниц добавлять При работе с приставных лестниц добавлять к расценке 63-1-5</t>
  </si>
  <si>
    <t>ТЕРр63-1-12</t>
  </si>
  <si>
    <t>При работе с приставных лестниц добавлять При работе с приставных лестниц добавлять к расценке 63-1-6</t>
  </si>
  <si>
    <t>ТЕРр63-1-13</t>
  </si>
  <si>
    <t>При работе с люлек добавлять При работе с люлек добавлять к расценке 63-1-1</t>
  </si>
  <si>
    <t>ТЕРр63-1-14</t>
  </si>
  <si>
    <t>При работе с люлек добавлять При работе с люлек добавлять к расценке 63-1-2</t>
  </si>
  <si>
    <t>ТЕРр63-1-15</t>
  </si>
  <si>
    <t>При работе с люлек добавлять При работе с люлек добавлять к расценке 63-1-3</t>
  </si>
  <si>
    <t>ТЕРр63-1-16</t>
  </si>
  <si>
    <t>При работе с люлек добавлять При работе с люлек добавлять к расценке 63-1-4</t>
  </si>
  <si>
    <t>ТЕРр63-1-17</t>
  </si>
  <si>
    <t>При работе с люлек добавлять При работе с люлек добавлять к расценке 63-1-5</t>
  </si>
  <si>
    <t>ТЕРр63-1-18</t>
  </si>
  <si>
    <t>При работе с люлек добавлять При работе с люлек добавлять к расценке 63-1-6</t>
  </si>
  <si>
    <t>Раздел 2. Смена стекол толщиной 4-6 мм в деревянных переплетах</t>
  </si>
  <si>
    <t>ТЕРр63-2-1</t>
  </si>
  <si>
    <t>Смена стекол толщиной 4-6 мм в деревянных переплетах на штапиках Смена стекол толщиной 4-6 мм в деревянных переплетах на штапиках по замазке при площади стекол до 0,25 м2</t>
  </si>
  <si>
    <t>ТЕРр63-2-2</t>
  </si>
  <si>
    <t>Смена стекол толщиной 4-6 мм в деревянных переплетах на штапиках Смена стекол толщиной 4-6 мм в деревянных переплетах на штапиках по замазке при площади стекол до 0,5 м2</t>
  </si>
  <si>
    <t>ТЕРр63-2-3</t>
  </si>
  <si>
    <t>Смена стекол толщиной 4-6 мм в деревянных переплетах на штапиках Смена стекол толщиной 4-6 мм в деревянных переплетах на штапиках по замазке при площади стекол до 1,0 м2</t>
  </si>
  <si>
    <t>ТЕРр63-2-4</t>
  </si>
  <si>
    <t>Смена стекол толщиной 4-6 мм в деревянных переплетах на штапиках Смена стекол толщиной 4-6 мм в деревянных переплетах на штапиках по эластичной прокладке при площади стекол до 0,25 м2</t>
  </si>
  <si>
    <t>ТЕРр63-2-5</t>
  </si>
  <si>
    <t>Смена стекол толщиной 4-6 мм в деревянных переплетах на штапиках Смена стекол толщиной 4-6 мм в деревянных переплетах на штапиках по эластичной прокладке при площади стекол до 0,5 м2</t>
  </si>
  <si>
    <t>ТЕРр63-2-6</t>
  </si>
  <si>
    <t>Смена стекол толщиной 4-6 мм в деревянных переплетах на штапиках Смена стекол толщиной 4-6 мм в деревянных переплетах на штапиках по эластичной прокладке при площади стекол до 1,0 м2</t>
  </si>
  <si>
    <t>ТЕРр63-2-7</t>
  </si>
  <si>
    <t>При работе с лестниц добавлять При работе с лестниц добавлять к расценке 63-2-1</t>
  </si>
  <si>
    <t>ТЕРр63-2-8</t>
  </si>
  <si>
    <t>При работе с лестниц добавлять При работе с лестниц добавлять к расценке 63-2-2</t>
  </si>
  <si>
    <t>ТЕРр63-2-9</t>
  </si>
  <si>
    <t>При работе с лестниц добавлять При работе с лестниц добавлять к расценке 63-2-3</t>
  </si>
  <si>
    <t>ТЕРр63-2-10</t>
  </si>
  <si>
    <t>При работе с лестниц добавлять При работе с лестниц добавлять к расценке 63-2-4</t>
  </si>
  <si>
    <t>ТЕРр63-2-11</t>
  </si>
  <si>
    <t>При работе с лестниц добавлять При работе с лестниц добавлять к расценке 63-2-5</t>
  </si>
  <si>
    <t>ТЕРр63-2-12</t>
  </si>
  <si>
    <t>При работе с лестниц добавлять При работе с лестниц добавлять к расценке 63-2-6</t>
  </si>
  <si>
    <t>ТЕРр63-2-13</t>
  </si>
  <si>
    <t>При работе с люлек добавлять При работе с люлек добавлять к расценке 63-2-1</t>
  </si>
  <si>
    <t>ТЕРр63-2-14</t>
  </si>
  <si>
    <t>При работе с люлек добавлять При работе с люлек добавлять к расценке 63-2-2</t>
  </si>
  <si>
    <t>ТЕРр63-2-15</t>
  </si>
  <si>
    <t>При работе с люлек добавлять При работе с люлек добавлять к расценке 63-2-3</t>
  </si>
  <si>
    <t>ТЕРр63-2-16</t>
  </si>
  <si>
    <t>При работе с люлек добавлять При работе с люлек добавлять к расценке 63-2-4</t>
  </si>
  <si>
    <t>ТЕРр63-2-17</t>
  </si>
  <si>
    <t>При работе с люлек добавлять При работе с люлек добавлять к расценке 63-2-5</t>
  </si>
  <si>
    <t>ТЕРр63-2-18</t>
  </si>
  <si>
    <t>При работе с люлек добавлять При работе с люлек добавлять к расценке 63-2-6</t>
  </si>
  <si>
    <t>Раздел 3. Смена стекол толщиной 4-6 мм в металлических переплетах</t>
  </si>
  <si>
    <t>ТЕРр63-3-1</t>
  </si>
  <si>
    <t>Смена стекол толщиной 4-6 мм в металлических переплетах на штапиках Смена стекол толщиной 4-6 мм в металлических переплетах на штапиках по замазке при площади стекол до 0,25 м2</t>
  </si>
  <si>
    <t>ТЕРр63-3-2</t>
  </si>
  <si>
    <t>Смена стекол толщиной 4-6 мм в металлических переплетах на штапиках Смена стекол толщиной 4-6 мм в металлических переплетах на штапиках по замазке при площади стекол до 0,5 м2</t>
  </si>
  <si>
    <t>ТЕРр63-3-3</t>
  </si>
  <si>
    <t>Смена стекол толщиной 4-6 мм в металлических переплетах на штапиках Смена стекол толщиной 4-6 мм в металлических переплетах на штапиках по замазке при площади стекол до 1,0 м2</t>
  </si>
  <si>
    <t>ТЕРр63-3-4</t>
  </si>
  <si>
    <t>Смена стекол толщиной 4-6 мм в металлических переплетах на штапиках Смена стекол толщиной 4-6 мм в металлических переплетах на штапиках по эластичной прокладке при площади стекол до 0,25 м2</t>
  </si>
  <si>
    <t>ТЕРр63-3-5</t>
  </si>
  <si>
    <t>Смена стекол толщиной 4-6 мм в металлических переплетах на штапиках Смена стекол толщиной 4-6 мм в металлических переплетах на штапиках по эластичной прокладке при площади стекол до 0,5 м2</t>
  </si>
  <si>
    <t>ТЕРр63-3-6</t>
  </si>
  <si>
    <t>Смена стекол толщиной 4-6 мм в металлических переплетах на штапиках Смена стекол толщиной 4-6 мм в металлических переплетах на штапиках по эластичной прокладке при площади стекол до 1,0 м2</t>
  </si>
  <si>
    <t>ТЕРр63-3-7</t>
  </si>
  <si>
    <t>При работе с лестниц добавлять При работе с лестниц добавлять к расценке 63-3-1</t>
  </si>
  <si>
    <t>ТЕРр63-3-8</t>
  </si>
  <si>
    <t>При работе с лестниц добавлять При работе с лестниц добавлять к расценке 63-3-2</t>
  </si>
  <si>
    <t>ТЕРр63-3-9</t>
  </si>
  <si>
    <t>При работе с лестниц добавлять При работе с лестниц добавлять к расценке 63-3-3</t>
  </si>
  <si>
    <t>ТЕРр63-3-10</t>
  </si>
  <si>
    <t>При работе с лестниц добавлять При работе с лестниц добавлять к расценке 63-3-4</t>
  </si>
  <si>
    <t>ТЕРр63-3-11</t>
  </si>
  <si>
    <t>При работе с лестниц добавлять При работе с лестниц добавлять к расценке 63-3-5</t>
  </si>
  <si>
    <t>ТЕРр63-3-12</t>
  </si>
  <si>
    <t>При работе с лестниц добавлять При работе с лестниц добавлять к расценке 63-3-6</t>
  </si>
  <si>
    <t>ТЕРр63-3-13</t>
  </si>
  <si>
    <t>При работе с люлек добавлять При работе с люлек добавлять к расценке 63-3-1</t>
  </si>
  <si>
    <t>ТЕРр63-3-14</t>
  </si>
  <si>
    <t>При работе с люлек добавлять При работе с люлек добавлять к расценке 63-3-2</t>
  </si>
  <si>
    <t>ТЕРр63-3-15</t>
  </si>
  <si>
    <t>При работе с люлек добавлять При работе с люлек добавлять к расценке 63-3-3</t>
  </si>
  <si>
    <t>ТЕРр63-3-16</t>
  </si>
  <si>
    <t>При работе с люлек добавлять При работе с люлек добавлять к расценке 63-3-4</t>
  </si>
  <si>
    <t>ТЕРр63-3-17</t>
  </si>
  <si>
    <t>При работе с люлек добавлять При работе с люлек добавлять к расценке 63-3-5</t>
  </si>
  <si>
    <t>ТЕРр63-3-18</t>
  </si>
  <si>
    <t>При работе с люлек добавлять При работе с люлек добавлять к расценке 63-3-6</t>
  </si>
  <si>
    <t>Раздел 4. Перемазка фальцев в деревянных переплетах</t>
  </si>
  <si>
    <t>ТЕРр63-4-1</t>
  </si>
  <si>
    <t>Перемазка фальцев в деревянных переплетах Перемазка фальцев в деревянных переплетах с земли или лесов</t>
  </si>
  <si>
    <t>ТЕРр63-4-2</t>
  </si>
  <si>
    <t>Перемазка фальцев в деревянных переплетах Перемазка фальцев в деревянных переплетах с лестниц</t>
  </si>
  <si>
    <t>ТЕРр63-4-3</t>
  </si>
  <si>
    <t>Перемазка фальцев в деревянных переплетах Перемазка фальцев в деревянных переплетах с люлек</t>
  </si>
  <si>
    <t>Раздел 5. Снятие обоев</t>
  </si>
  <si>
    <t>ТЕРр63-5-1</t>
  </si>
  <si>
    <t>Снятие обоев Снятие обоев простых и улучшенных</t>
  </si>
  <si>
    <t>ТЕРр63-5-2</t>
  </si>
  <si>
    <t>Снятие обоев Снятие обоев высококачественных и типа «Линкруста»</t>
  </si>
  <si>
    <t>Раздел 6. Смена обоев</t>
  </si>
  <si>
    <t>ТЕРр63-6-1</t>
  </si>
  <si>
    <t>Смена обоев Смена обоев обыкновенного качества</t>
  </si>
  <si>
    <t>ТЕРр63-6-2</t>
  </si>
  <si>
    <t>Смена обоев Смена обоев улучшенных</t>
  </si>
  <si>
    <t>ТЕРр63-6-3</t>
  </si>
  <si>
    <t>Смена обоев Смена обоев высококачественных</t>
  </si>
  <si>
    <t>Раздел 7. Разборка облицовки стен из плит естественного камня и из глазурованных плиток</t>
  </si>
  <si>
    <t>ТЕРр63-7-1</t>
  </si>
  <si>
    <t>Разборка облицовки стен Разборка облицовки стен из мраморных плит</t>
  </si>
  <si>
    <t>ТЕРр63-7-2</t>
  </si>
  <si>
    <t>Разборка облицовки стен Разборка облицовки стен из гранитных плит</t>
  </si>
  <si>
    <t>ТЕРр63-7-3</t>
  </si>
  <si>
    <t>Разборка облицовки стен Разборка облицовки стен из известковых плит</t>
  </si>
  <si>
    <t>ТЕРр63-7-4</t>
  </si>
  <si>
    <t>Разборка облицовки стен Разборка облицовки стен из железобетонных плит</t>
  </si>
  <si>
    <t>ТЕРр63-7-5</t>
  </si>
  <si>
    <t>Разборка облицовки стен Разборка облицовки стен из керамических глазурованных плиток</t>
  </si>
  <si>
    <t>Раздел 8. Ремонт облицовки из мраморных плит</t>
  </si>
  <si>
    <t>ТЕРр63-8-1</t>
  </si>
  <si>
    <t>Ремонт облицовки из мраморных плит площадью до 1 м2 Ремонт облицовки из мраморных плит площадью до 1 м2 стен гладких</t>
  </si>
  <si>
    <t>ТЕРр63-8-2</t>
  </si>
  <si>
    <t>Ремонт облицовки из мраморных плит площадью до 1 м2 Ремонт облицовки из мраморных плит площадью до 1 м2 колонн прямоугольных</t>
  </si>
  <si>
    <t>ТЕРр63-8-3</t>
  </si>
  <si>
    <t>Ремонт облицовки из мраморных плит площадью до 1 м2 Ремонт облицовки из мраморных плит площадью до 1 м2 колонн круглых</t>
  </si>
  <si>
    <t>ТЕРр63-8-4</t>
  </si>
  <si>
    <t>Ремонт облицовки из мраморных плит площадью до 1 м2 Ремонт облицовки из мраморных плит площадью до 1 м2 капителей, карнизов, отливов</t>
  </si>
  <si>
    <t>Раздел 9. Ремонт облицовки из керамических глазурованных плиток</t>
  </si>
  <si>
    <t>ТЕРр63-9-1</t>
  </si>
  <si>
    <t>Ремонт облицовки из керамических глазурованных плиток Ремонт облицовки из керамических глазурованных плиток рядовых на стенах со сменой плиток в одном месте до 10 штук</t>
  </si>
  <si>
    <t>ТЕРр63-9-2</t>
  </si>
  <si>
    <t>Ремонт облицовки из керамических глазурованных плиток Ремонт облицовки из керамических глазурованных плиток рядовых на стенах со сменой плиток в одном месте более 10 штук</t>
  </si>
  <si>
    <t>ТЕРр63-9-3</t>
  </si>
  <si>
    <t>Ремонт облицовки из керамических глазурованных плиток Ремонт облицовки из керамических глазурованных плиток рядовых на столбах и откосах со сменой плиток в одном месте до 10 штук</t>
  </si>
  <si>
    <t>ТЕРр63-9-4</t>
  </si>
  <si>
    <t>Ремонт облицовки из керамических глазурованных плиток Ремонт облицовки из керамических глазурованных плиток рядовых на столбах и откосах со сменой плиток в одном месте более 10 штук</t>
  </si>
  <si>
    <t>ТЕРр63-9-5</t>
  </si>
  <si>
    <t>Ремонт облицовки из керамических глазурованных плиток Ремонт облицовки из керамических глазурованных плиток карнизных</t>
  </si>
  <si>
    <t>ТЕРр63-9-6</t>
  </si>
  <si>
    <t>Ремонт облицовки из керамических глазурованных плиток Ремонт облицовки из керамических глазурованных плиток плинтусных</t>
  </si>
  <si>
    <t>Раздел 10. Разборка облицовки из гипсокартонных листов</t>
  </si>
  <si>
    <t>ТЕРр63-10-1</t>
  </si>
  <si>
    <t>Разборка облицовки из гипсокартонных листов Разборка облицовки из гипсокартонных листов стен и перегородок</t>
  </si>
  <si>
    <t>ТЕРр63-10-2</t>
  </si>
  <si>
    <t>Разборка облицовки из гипсокартонных листов Разборка облицовки из гипсокартонных листов потолков</t>
  </si>
  <si>
    <t>Раздел 11. Ремонт стен, облицованных гипсокартонными листами</t>
  </si>
  <si>
    <t>ТЕРр63-11-1</t>
  </si>
  <si>
    <t>Ремонт стен, облицованных гипсокартонными листами, площадью ремонтируемых мест Ремонт стен, облицованных гипсокартонными листами, площадью ремонтируемых мест до 1 м2</t>
  </si>
  <si>
    <t>ТЕРр63-11-2</t>
  </si>
  <si>
    <t>Ремонт стен, облицованных гипсокартонными листами, площадью ремонтируемых мест Ремонт стен, облицованных гипсокартонными листами, площадью ремонтируемых мест до 5 м2</t>
  </si>
  <si>
    <t>ТЕРр63-11-3</t>
  </si>
  <si>
    <t>Ремонт стен, облицованных гипсокартонными листами, площадью ремонтируемых мест Ремонт стен, облицованных гипсокартонными листами, площадью ремонтируемых мест до 10 м2</t>
  </si>
  <si>
    <t>Раздел 12. Ремонт потолков, облицованных гипсокартонными листами</t>
  </si>
  <si>
    <t>ТЕРр63-12-1</t>
  </si>
  <si>
    <t>Ремонт потолков, облицованных гипсокартонными листами, площадью ремонтируемых мест Ремонт потолков, облицованных гипсокартонными листами, площадью ремонтируемых мест до 1 м2</t>
  </si>
  <si>
    <t>ТЕРр63-12-2</t>
  </si>
  <si>
    <t>Ремонт потолков, облицованных гипсокартонными листами, площадью ремонтируемых мест Ремонт потолков, облицованных гипсокартонными листами, площадью ремонтируемых мест до 5 м2</t>
  </si>
  <si>
    <t>ТЕРр63-12-3</t>
  </si>
  <si>
    <t>Ремонт потолков, облицованных гипсокартонными листами, площадью ремонтируемых мест Ремонт потолков, облицованных гипсокартонными листами, площадью ремонтируемых мест до 10 м2</t>
  </si>
  <si>
    <t>ТЕРр-2001-64 Лепные работы</t>
  </si>
  <si>
    <t>Раздел 1. Базы под колонны высотой до 250 мм</t>
  </si>
  <si>
    <t>ТЕРр64-1-1</t>
  </si>
  <si>
    <t>Смена лепных баз под колонны высотой до 250 мм Смена лепных баз под колонны высотой до 250 мм цементных</t>
  </si>
  <si>
    <t>ТЕРр64-1-2</t>
  </si>
  <si>
    <t>Смена лепных баз под колонны высотой до 250 мм Смена лепных баз под колонны высотой до 250 мм гипсовых</t>
  </si>
  <si>
    <t>ТЕРр64-1-3</t>
  </si>
  <si>
    <t>Расчистка лепных баз под колонны высотой до 250 мм от покрасок Расчистка лепных баз под колонны высотой до 250 мм от покрасок легкоудаляемых</t>
  </si>
  <si>
    <t>ТЕРр64-1-4</t>
  </si>
  <si>
    <t>Расчистка лепных баз под колонны высотой до 250 мм от покрасок Расчистка лепных баз под колонны высотой до 250 мм от покрасок трудноудаляемых</t>
  </si>
  <si>
    <t>ТЕРр64-1-5</t>
  </si>
  <si>
    <t>Ремонт лепных баз под колонны высотой до 250 мм с догипсовкой и расчисткой от покрасок Ремонт лепных баз под колонны высотой до 250 мм с догипсовкой и расчисткой от покрасок легкоудаляемых</t>
  </si>
  <si>
    <t>ТЕРр64-1-6</t>
  </si>
  <si>
    <t>Ремонт лепных баз под колонны высотой до 250 мм с догипсовкой и расчисткой от покрасок Ремонт лепных баз под колонны высотой до 250 мм с догипсовкой и расчисткой от покрасок трудноудаляемых</t>
  </si>
  <si>
    <t>ТЕРр64-1-7</t>
  </si>
  <si>
    <t>Ремонт лепных баз под колонны высотой до 250 мм с догипсовкой и расчисткой от покрасок Реставрация лепных баз под колонны высотой до 250 мм под модель</t>
  </si>
  <si>
    <t>Раздел 2. Базы под колонны высотой до 400 мм</t>
  </si>
  <si>
    <t>ТЕРр64-2-1</t>
  </si>
  <si>
    <t>Смена лепных баз под колонны высотой до 400 мм Смена лепных баз под колонны высотой до 400 мм цементных</t>
  </si>
  <si>
    <t>ТЕРр64-2-2</t>
  </si>
  <si>
    <t>Смена лепных баз под колонны высотой до 400 мм Смена лепных баз под колонны высотой до 400 мм гипсовых</t>
  </si>
  <si>
    <t>ТЕРр64-2-3</t>
  </si>
  <si>
    <t>Расчистка лепных баз под колонны высотой до 400 мм от покрасок Расчистка лепных баз под колонны высотой до 400 мм от покрасок легкоудаляемых</t>
  </si>
  <si>
    <t>ТЕРр64-2-4</t>
  </si>
  <si>
    <t>Расчистка лепных баз под колонны высотой до 400 мм от покрасок Расчистка лепных баз под колонны высотой до 400 мм от покрасок трудноудаляемых</t>
  </si>
  <si>
    <t>ТЕРр64-2-5</t>
  </si>
  <si>
    <t>Ремонт лепных баз под колонны высотой до 400 мм с догипсовкой и расчисткой от покрасок Ремонт лепных баз под колонны высотой до 400 мм с догипсовкой и расчисткой от покрасок легкоудаляемых</t>
  </si>
  <si>
    <t>ТЕРр64-2-6</t>
  </si>
  <si>
    <t>Ремонт лепных баз под колонны высотой до 400 мм с догипсовкой и расчисткой от покрасок Ремонт лепных баз под колонны высотой до 400 мм с догипсовкой и расчисткой от покрасок трудноудаляемых</t>
  </si>
  <si>
    <t>ТЕРр64-2-7</t>
  </si>
  <si>
    <t>Ремонт лепных баз под колонны высотой до 400 мм с догипсовкой и расчисткой от покрасок Реставрация лепных баз под колонны высотой до 400 мм под модель</t>
  </si>
  <si>
    <t>Раздел 3. Базы под колонны высотой до 500 мм</t>
  </si>
  <si>
    <t>ТЕРр64-3-1</t>
  </si>
  <si>
    <t>Смена лепных баз под колонны высотой до 500 мм Смена лепных баз под колонны высотой до 500 мм цементных</t>
  </si>
  <si>
    <t>ТЕРр64-3-2</t>
  </si>
  <si>
    <t>Смена лепных баз под колонны высотой до 500 мм Смена лепных баз под колонны высотой до 500 мм гипсовых</t>
  </si>
  <si>
    <t>ТЕРр64-3-3</t>
  </si>
  <si>
    <t>Расчистка лепных баз под колонны высотой до 500 мм от покрасок Расчистка лепных баз под колонны высотой до 500 мм от покрасок легкоудаляемых</t>
  </si>
  <si>
    <t>ТЕРр64-3-4</t>
  </si>
  <si>
    <t>Расчистка лепных баз под колонны высотой до 500 мм от покрасок Расчистка лепных баз под колонны высотой до 500 мм от покрасок трудноудаляемых</t>
  </si>
  <si>
    <t>ТЕРр64-3-5</t>
  </si>
  <si>
    <t>Ремонт лепных баз под колонны высотой до 500 мм с догипсовкой и расчисткой от покрасок Ремонт лепных баз под колонны высотой до 500 мм с догипсовкой и расчисткой от покрасок легкоудаляемых</t>
  </si>
  <si>
    <t>ТЕРр64-3-6</t>
  </si>
  <si>
    <t>Ремонт лепных баз под колонны высотой до 500 мм с догипсовкой и расчисткой от покрасок Ремонт лепных баз под колонны высотой до 500 мм с догипсовкой и расчисткой от покрасок трудноудаляемых</t>
  </si>
  <si>
    <t>ТЕРр64-3-7</t>
  </si>
  <si>
    <t>Ремонт лепных баз под колонны высотой до 500 мм с догипсовкой и расчисткой от покрасок Реставрация лепных баз под колонны высотой до 500 мм под модель</t>
  </si>
  <si>
    <t>Раздел 4. Базы по пилястрам высотой до 250 мм</t>
  </si>
  <si>
    <t>ТЕРр64-4-1</t>
  </si>
  <si>
    <t>Смена лепных баз по пилястрам высотой до 250 мм Смена лепных баз по пилястрам высотой до 250 мм цементных</t>
  </si>
  <si>
    <t>ТЕРр64-4-2</t>
  </si>
  <si>
    <t>Смена лепных баз по пилястрам высотой до 250 мм Смена лепных баз по пилястрам высотой до 250 мм гипсовых</t>
  </si>
  <si>
    <t>ТЕРр64-4-3</t>
  </si>
  <si>
    <t>Расчистка лепных баз по пилястрам высотой до 250 мм от покрасок Расчистка лепных баз по пилястрам высотой до 250 мм от покрасок легкоудаляемых</t>
  </si>
  <si>
    <t>ТЕРр64-4-4</t>
  </si>
  <si>
    <t>Расчистка лепных баз по пилястрам высотой до 250 мм от покрасок Расчистка лепных баз по пилястрам высотой до 250 мм от покрасок трудноудаляемых</t>
  </si>
  <si>
    <t>ТЕРр64-4-5</t>
  </si>
  <si>
    <t>Ремонт лепных баз по пилястрам высотой до 250 мм с догипсовкой и расчисткой от покрасок Ремонт лепных баз по пилястрам высотой до 250 мм с догипсовкой и расчисткой от покрасок легкоудаляемых</t>
  </si>
  <si>
    <t>ТЕРр64-4-6</t>
  </si>
  <si>
    <t>Ремонт лепных баз по пилястрам высотой до 250 мм с догипсовкой и расчисткой от покрасок Ремонт лепных баз по пилястрам высотой до 250 мм с догипсовкой и расчисткой от покрасок трудноудаляемых</t>
  </si>
  <si>
    <t>ТЕРр64-4-7</t>
  </si>
  <si>
    <t>Ремонт лепных баз по пилястрам высотой до 250 мм с догипсовкой и расчисткой от покрасок Реставрация лепных баз по пилястрам высотой до 250 мм под модель</t>
  </si>
  <si>
    <t>Раздел 5. Базы по пилястрам высотой до 400 мм</t>
  </si>
  <si>
    <t>ТЕРр64-5-1</t>
  </si>
  <si>
    <t>Смена лепных баз по пилястрам высотой до 400 мм Смена лепных баз по пилястрам высотой до 400 мм цементных</t>
  </si>
  <si>
    <t>ТЕРр64-5-2</t>
  </si>
  <si>
    <t>Смена лепных баз по пилястрам высотой до 400 мм Смена лепных баз по пилястрам высотой до 400 мм гипсовых</t>
  </si>
  <si>
    <t>ТЕРр64-5-3</t>
  </si>
  <si>
    <t>Расчистка лепных баз по пилястрам высотой до 400 мм от покрасок Расчистка лепных баз по пилястрам высотой до 400 мм от покрасок легкоудаляемых</t>
  </si>
  <si>
    <t>ТЕРр64-5-4</t>
  </si>
  <si>
    <t>Расчистка лепных баз по пилястрам высотой до 400 мм от покрасок Расчистка лепных баз по пилястрам высотой до 400 мм от покрасок трудноудаляемых</t>
  </si>
  <si>
    <t>ТЕРр64-5-5</t>
  </si>
  <si>
    <t>Ремонт лепных баз по пилястрам высотой до 400 мм с догипсовкой и расчисткой от покрасок Ремонт лепных баз по пилястрам высотой до 400 мм с догипсовкой и расчисткой от покрасок легкоудаляемых</t>
  </si>
  <si>
    <t>ТЕРр64-5-6</t>
  </si>
  <si>
    <t>Ремонт лепных баз по пилястрам высотой до 400 мм с догипсовкой и расчисткой от покрасок Ремонт лепных баз по пилястрам высотой до 400 мм с догипсовкой и расчисткой от покрасок трудноудаляемых</t>
  </si>
  <si>
    <t>ТЕРр64-5-7</t>
  </si>
  <si>
    <t>Ремонт лепных баз по пилястрам высотой до 400 мм с догипсовкой и расчисткой от покрасок Реставрация лепных баз по пилястрам высотой до 400 мм под модель</t>
  </si>
  <si>
    <t>Раздел 6. Базы по пилястрам высотой до 500 мм</t>
  </si>
  <si>
    <t>ТЕРр64-6-1</t>
  </si>
  <si>
    <t>Смена лепных баз по пилястрам высотой до 500 мм Смена лепных баз по пилястрам высотой до 500 мм цементных</t>
  </si>
  <si>
    <t>ТЕРр64-6-2</t>
  </si>
  <si>
    <t>Смена лепных баз по пилястрам высотой до 500 мм Смена лепных баз по пилястрам высотой до 500 мм гипсовых</t>
  </si>
  <si>
    <t>ТЕРр64-6-3</t>
  </si>
  <si>
    <t>Расчистка лепных баз по пилястрам высотой до 500 мм от покрасок Расчистка лепных баз по пилястрам высотой до 500 мм от покрасок легкоудаляемых</t>
  </si>
  <si>
    <t>ТЕРр64-6-4</t>
  </si>
  <si>
    <t>Расчистка лепных баз по пилястрам высотой до 500 мм от покрасок Расчистка лепных баз по пилястрам высотой до 500 мм от покрасок трудноудаляемых</t>
  </si>
  <si>
    <t>ТЕРр64-6-5</t>
  </si>
  <si>
    <t>Ремонт лепных баз по пилястрам высотой до 500 мм с догипсовкой и расчисткой от покрасок Ремонт лепных баз по пилястрам высотой до 500 мм с догипсовкой и расчисткой от покрасок легкоудаляемых</t>
  </si>
  <si>
    <t>ТЕРр64-6-6</t>
  </si>
  <si>
    <t>Ремонт лепных баз по пилястрам высотой до 500 мм с догипсовкой и расчисткой от покрасок Ремонт лепных баз по пилястрам высотой до 500 мм с догипсовкой и расчисткой от покрасок трудноудаляемых</t>
  </si>
  <si>
    <t>ТЕРр64-6-7</t>
  </si>
  <si>
    <t>Ремонт лепных баз по пилястрам высотой до 500 мм с догипсовкой и расчисткой от покрасок Реставрация лепных баз по пилястрам высотой до 500 мм под модель</t>
  </si>
  <si>
    <t>Раздел 7. Балясины цилиндрические бутылочные и квадратные высотой до 750 мм</t>
  </si>
  <si>
    <t>ТЕРр64-7-1</t>
  </si>
  <si>
    <t>Смена лепных балясин цилиндрических бутылочных и квадратных высотой до 750 мм Смена лепных балясин цилиндрических бутылочных и квадратных высотой до 750 мм цементных</t>
  </si>
  <si>
    <t>ТЕРр64-7-2</t>
  </si>
  <si>
    <t>Смена лепных балясин цилиндрических бутылочных и квадратных высотой до 750 мм Смена лепных балясин цилиндрических бутылочных и квадратных высотой до 750 мм гипсовых</t>
  </si>
  <si>
    <t>ТЕРр64-7-3</t>
  </si>
  <si>
    <t>Расчистка лепных балясин цилиндрических бутылочных и квадратных высотой до 750 мм от покрасок Расчистка лепных балясин цилиндрических бутылочных и квадратных высотой до 750 мм от покрасок легкоудаляемых</t>
  </si>
  <si>
    <t>ТЕРр64-7-4</t>
  </si>
  <si>
    <t>Расчистка лепных балясин цилиндрических бутылочных и квадратных высотой до 750 мм от покрасок Расчистка лепных балясин цилиндрических бутылочных и квадратных высотой до 750 мм от покрасок трудноудаляемых</t>
  </si>
  <si>
    <t>ТЕРр64-7-5</t>
  </si>
  <si>
    <t>Ремонт лепных балясин цилиндрических бутылочных и квадратных высотой до 750 мм с догипсовкой и расчисткой от покрасок Ремонт лепных балясин цилиндрических бутылочных и квадратных высотой до 750 мм с догипсовкой и расчисткой от покрасок легкоудаляемых</t>
  </si>
  <si>
    <t>ТЕРр64-7-6</t>
  </si>
  <si>
    <t>Ремонт лепных балясин цилиндрических бутылочных и квадратных высотой до 750 мм с догипсовкой и расчисткой от покрасок Ремонт лепных балясин цилиндрических бутылочных и квадратных высотой до 750 мм с догипсовкой и расчисткой от покрасок трудноудаляемых</t>
  </si>
  <si>
    <t>ТЕРр64-7-7</t>
  </si>
  <si>
    <t>Ремонт лепных балясин цилиндрических бутылочных и квадратных высотой до 750 мм с догипсовкой и расчисткой от покрасок Реставрация лепных балясин цилиндрических бутылочных и квадратных высотой до 750 мм под модель</t>
  </si>
  <si>
    <t>Раздел 8. Балясины цилиндрические бутылочные и квадратные высотой до 1000 мм</t>
  </si>
  <si>
    <t>ТЕРр64-8-1</t>
  </si>
  <si>
    <t>Смена лепных балясин цилиндрических бутылочных и квадратных высотой до 1000 мм Смена лепных балясин цилиндрических бутылочных и квадратных высотой до 1000 мм цементных</t>
  </si>
  <si>
    <t>ТЕРр64-8-2</t>
  </si>
  <si>
    <t>Смена лепных балясин цилиндрических бутылочных и квадратных высотой до 1000 мм Смена лепных балясин цилиндрических бутылочных и квадратных высотой до 1000 мм гипсовых</t>
  </si>
  <si>
    <t>ТЕРр64-8-3</t>
  </si>
  <si>
    <t>Расчистка лепных балясин цилиндрических бутылочных и квадратных высотой до 1000 мм от покрасок Расчистка лепных балясин цилиндрических бутылочных и квадратных высотой до 1000 мм от покрасок легкоудаляемых</t>
  </si>
  <si>
    <t>ТЕРр64-8-4</t>
  </si>
  <si>
    <t>Расчистка лепных балясин цилиндрических бутылочных и квадратных высотой до 1000 мм от покрасок Расчистка лепных балясин цилиндрических бутылочных и квадратных высотой до 1000 мм от покрасок трудноудаляемых</t>
  </si>
  <si>
    <t>ТЕРр64-8-5</t>
  </si>
  <si>
    <t>Ремонт лепных балясин цилиндрических бутылочных и квадратных высотой до 1000 мм с догипсовкой и расчисткой от покрасок Ремонт лепных балясин цилиндрических бутылочных и квадратных высотой до 1000 мм с догипсовкой и расчисткой от покрасок легкоудаляемых</t>
  </si>
  <si>
    <t>ТЕРр64-8-6</t>
  </si>
  <si>
    <t>Ремонт лепных балясин цилиндрических бутылочных и квадратных высотой до 1000 мм с догипсовкой и расчисткой от покрасок Ремонт лепных балясин цилиндрических бутылочных и квадратных высотой до 1000 мм с догипсовкой и расчисткой от покрасок трудноудаляемых</t>
  </si>
  <si>
    <t>ТЕРр64-8-7</t>
  </si>
  <si>
    <t>Ремонт лепных балясин цилиндрических бутылочных и квадратных высотой до 1000 мм с догипсовкой и расчисткой от покрасок Реставрация лепных балясин цилиндрических бутылочных и квадратных высотой до 1000 мм под модель</t>
  </si>
  <si>
    <t>Раздел 9. Полубалясины цилиндрические бутылочные и квадратные высотой до 750 мм</t>
  </si>
  <si>
    <t>ТЕРр64-9-1</t>
  </si>
  <si>
    <t>Смена лепных полубалясин цилиндрических бутылочных и квадратных высотой до 750 мм Смена лепных полубалясин цилиндрических бутылочных и квадратных высотой до 750 мм цементных</t>
  </si>
  <si>
    <t>ТЕРр64-9-2</t>
  </si>
  <si>
    <t>Смена лепных полубалясин цилиндрических бутылочных и квадратных высотой до 750 мм Смена лепных полубалясин цилиндрических бутылочных и квадратных высотой до 750 мм гипсовых</t>
  </si>
  <si>
    <t>ТЕРр64-9-3</t>
  </si>
  <si>
    <t>Расчистка лепных полубалясин цилиндрических бутылочных и квадратных высотой до 750 мм от покрасок Расчистка лепных полубалясин цилиндрических бутылочных и квадратных высотой до 750 мм от покрасок легкоудаляемых</t>
  </si>
  <si>
    <t>ТЕРр64-9-4</t>
  </si>
  <si>
    <t>Расчистка лепных полубалясин цилиндрических бутылочных и квадратных высотой до 750 мм от покрасок Расчистка лепных полубалясин цилиндрических бутылочных и квадратных высотой до 750 мм от покрасок трудноудаляемых</t>
  </si>
  <si>
    <t>ТЕРр64-9-5</t>
  </si>
  <si>
    <t>Ремонт лепных полубалясин цилиндрических бутылочных и квадратных высотой до 750 мм с догипсовкой и расчисткой от покрасок Ремонт лепных полубалясин цилиндрических бутылочных и квадратных высотой до 750 мм с догипсовкой и расчисткой от покрасок легкоудаляемых</t>
  </si>
  <si>
    <t>ТЕРр64-9-6</t>
  </si>
  <si>
    <t>Ремонт лепных полубалясин цилиндрических бутылочных и квадратных высотой до 750 мм с догипсовкой и расчисткой от покрасок Ремонт лепных полубалясин цилиндрических бутылочных и квадратных высотой до 750 мм с догипсовкой и расчисткой от покрасок трудноудаляемых</t>
  </si>
  <si>
    <t>ТЕРр64-9-7</t>
  </si>
  <si>
    <t>Ремонт лепных полубалясин цилиндрических бутылочных и квадратных высотой до 750 мм с догипсовкой и расчисткой от покрасок Реставрация лепных полубалясин цилиндрических бутылочных и квадратных высотой до 750 мм под модель</t>
  </si>
  <si>
    <t>Раздел 10. Полубалясины цилиндрические бутылочные и квадратные высотой до 1000 мм</t>
  </si>
  <si>
    <t>ТЕРр64-10-1</t>
  </si>
  <si>
    <t>Смена лепных полубалясин цилиндрических бутылочных и квадратных высотой до 1000 мм Смена лепных полубалясин цилиндрических бутылочных и квадратных высотой до 1000 мм цементных</t>
  </si>
  <si>
    <t>ТЕРр64-10-2</t>
  </si>
  <si>
    <t>Смена лепных полубалясин цилиндрических бутылочных и квадратных высотой до 1000 мм Смена лепных полубалясин цилиндрических бутылочных и квадратных высотой до 1000 мм гипсовых</t>
  </si>
  <si>
    <t>ТЕРр64-10-3</t>
  </si>
  <si>
    <t>Расчистка лепных полубалясин цилиндрических бутылочных и квадратных высотой до 1000 мм от покрасок Расчистка лепных полубалясин цилиндрических бутылочных и квадратных высотой до 1000 мм от покрасок легкоудаляемых</t>
  </si>
  <si>
    <t>ТЕРр64-10-4</t>
  </si>
  <si>
    <t>Расчистка лепных полубалясин цилиндрических бутылочных и квадратных высотой до 1000 мм от покрасок Расчистка лепных полубалясин цилиндрических бутылочных и квадратных высотой до 1000 мм от покрасок трудноудаляемых</t>
  </si>
  <si>
    <t>ТЕРр64-10-5</t>
  </si>
  <si>
    <t>Ремонт лепных полубалясин цилиндрических бутылочных и квадратных высотой до 1000 мм с догипсовкой и расчисткой от покрасок Ремонт лепных полубалясин цилиндрических бутылочных и квадратных высотой до 1000 мм с догипсовкой и расчисткой от покрасок легкоудаляемых</t>
  </si>
  <si>
    <t>ТЕРр64-10-6</t>
  </si>
  <si>
    <t>Ремонт лепных полубалясин цилиндрических бутылочных и квадратных высотой до 1000 мм с догипсовкой и расчисткой от покрасок Ремонт лепных полубалясин цилиндрических бутылочных и квадратных высотой до 1000 мм с догипсовкой и расчисткой от покрасок трудноудаляемых</t>
  </si>
  <si>
    <t>ТЕРр64-10-7</t>
  </si>
  <si>
    <t>Ремонт лепных полубалясин цилиндрических бутылочных и квадратных высотой до 1000 мм с догипсовкой и расчисткой от покрасок Реставрация лепных полубалясин цилиндрических бутылочных и квадратных высотой до 1000 мм под модель</t>
  </si>
  <si>
    <t>Раздел 11. Вазы высотой до 500 мм</t>
  </si>
  <si>
    <t>ТЕРр64-11-1</t>
  </si>
  <si>
    <t>Смена лепных ваз высотой до 500 мм Смена лепных ваз высотой до 500 мм цементных</t>
  </si>
  <si>
    <t>ТЕРр64-11-2</t>
  </si>
  <si>
    <t>Смена лепных ваз высотой до 500 мм Смена лепных ваз высотой до 500 мм гипсовых</t>
  </si>
  <si>
    <t>ТЕРр64-11-3</t>
  </si>
  <si>
    <t>Расчистка лепных ваз высотой до 500 мм от покрасок Расчистка лепных ваз высотой до 500 мм от покрасок легкоудаляемых</t>
  </si>
  <si>
    <t>ТЕРр64-11-4</t>
  </si>
  <si>
    <t>Расчистка лепных ваз высотой до 500 мм от покрасок Расчистка лепных ваз высотой до 500 мм от покрасок трудноудаляемых</t>
  </si>
  <si>
    <t>ТЕРр64-11-5</t>
  </si>
  <si>
    <t>Ремонт лепных ваз высотой до 500 мм с догипсовкой и расчисткой от покрасок Ремонт лепных ваз высотой до 500 мм с догипсовкой и расчисткой от покрасок легкоудаляемых</t>
  </si>
  <si>
    <t>ТЕРр64-11-6</t>
  </si>
  <si>
    <t>Ремонт лепных ваз высотой до 500 мм с догипсовкой и расчисткой от покрасок Ремонт лепных ваз высотой до 500 мм с догипсовкой и расчисткой от покрасок трудноудаляемых</t>
  </si>
  <si>
    <t>ТЕРр64-11-7</t>
  </si>
  <si>
    <t>Ремонт лепных ваз высотой до 500 мм с догипсовкой и расчисткой от покрасок Реставрация лепных ваз высотой до 500 мм под модель</t>
  </si>
  <si>
    <t>Раздел 12. Вазы высотой до 750 мм</t>
  </si>
  <si>
    <t>ТЕРр64-12-1</t>
  </si>
  <si>
    <t>Смена лепных ваз высотой до 750 мм Смена лепных ваз высотой до 750 мм цементных</t>
  </si>
  <si>
    <t>ТЕРр64-12-2</t>
  </si>
  <si>
    <t>Смена лепных ваз высотой до 750 мм Смена лепных ваз высотой до 750 мм гипсовых</t>
  </si>
  <si>
    <t>ТЕРр64-12-3</t>
  </si>
  <si>
    <t>Расчистка лепных ваз высотой до 750 мм от покрасок Расчистка лепных ваз высотой до 750 мм от покрасок легкоудаляемых</t>
  </si>
  <si>
    <t>ТЕРр64-12-4</t>
  </si>
  <si>
    <t>Расчистка лепных ваз высотой до 750 мм от покрасок Расчистка лепных ваз высотой до 750 мм от покрасок трудноудаляемых</t>
  </si>
  <si>
    <t>ТЕРр64-12-5</t>
  </si>
  <si>
    <t>Ремонт лепных ваз высотой до 750 мм с догипсовкой и расчисткой от покрасок Ремонт лепных ваз высотой до 750 мм с догипсовкой и расчисткой от покрасок легкоудаляемых</t>
  </si>
  <si>
    <t>ТЕРр64-12-6</t>
  </si>
  <si>
    <t>Ремонт лепных ваз высотой до 750 мм с догипсовкой и расчисткой от покрасок Ремонт лепных ваз высотой до 750 мм с догипсовкой и расчисткой от покрасок трудноудаляемых</t>
  </si>
  <si>
    <t>ТЕРр64-12-7</t>
  </si>
  <si>
    <t>Ремонт лепных ваз высотой до 750 мм с догипсовкой и расчисткой от покрасок Реставрация лепных ваз высотой до 750 мм под модель</t>
  </si>
  <si>
    <t>Раздел 13. Вазы высотой до 1000 мм</t>
  </si>
  <si>
    <t>ТЕРр64-13-1</t>
  </si>
  <si>
    <t>Смена лепных ваз высотой до 1000 мм Смена лепных ваз высотой до 1000 мм цементных</t>
  </si>
  <si>
    <t>ТЕРр64-13-2</t>
  </si>
  <si>
    <t>Смена лепных ваз высотой до 1000 мм Смена лепных ваз высотой до 1000 мм гипсовых</t>
  </si>
  <si>
    <t>ТЕРр64-13-3</t>
  </si>
  <si>
    <t>Расчистка лепных ваз высотой до 1000 мм от покрасок Расчистка лепных ваз высотой до 1000 мм от покрасок легкоудаляемых</t>
  </si>
  <si>
    <t>ТЕРр64-13-4</t>
  </si>
  <si>
    <t>Расчистка лепных ваз высотой до 1000 мм от покрасок Расчистка лепных ваз высотой до 1000 мм от покрасок трудноудаляемых</t>
  </si>
  <si>
    <t>ТЕРр64-13-5</t>
  </si>
  <si>
    <t>Ремонт лепных ваз высотой до 1000 мм с догипсовкой и расчисткой от покрасок Ремонт лепных ваз высотой до 1000 мм с догипсовкой и расчисткой от покрасок легкоудаляемых</t>
  </si>
  <si>
    <t>ТЕРр64-13-6</t>
  </si>
  <si>
    <t>Ремонт лепных ваз высотой до 1000 мм с догипсовкой и расчисткой от покрасок Ремонт лепных ваз высотой до 1000 мм с догипсовкой и расчисткой от покрасок трудноудаляемых</t>
  </si>
  <si>
    <t>ТЕРр64-13-7</t>
  </si>
  <si>
    <t>Ремонт лепных ваз высотой до 1000 мм с догипсовкой и расчисткой от покрасок Реставрация лепных ваз высотой до 1000 мм под модель</t>
  </si>
  <si>
    <t>Раздел 14. Венки диаметром до 500 мм</t>
  </si>
  <si>
    <t>ТЕРр64-14-1</t>
  </si>
  <si>
    <t>Смена лепных венков диаметром до 500 мм Смена лепных венков диаметром до 500 мм цементных</t>
  </si>
  <si>
    <t>ТЕРр64-14-2</t>
  </si>
  <si>
    <t>Смена лепных венков диаметром до 500 мм Смена лепных венков диаметром до 500 мм гипсовых</t>
  </si>
  <si>
    <t>ТЕРр64-14-3</t>
  </si>
  <si>
    <t>Расчистка лепных венков диаметром до 500 мм от покрасок Расчистка лепных венков диаметром до 500 мм от покрасок легкоудаляемых</t>
  </si>
  <si>
    <t>ТЕРр64-14-4</t>
  </si>
  <si>
    <t>Расчистка лепных венков диаметром до 500 мм от покрасок Расчистка лепных венков диаметром до 500 мм от покрасок трудноудаляемых</t>
  </si>
  <si>
    <t>ТЕРр64-14-5</t>
  </si>
  <si>
    <t>Ремонт лепных венков диаметром до 500 мм с догипсовкой и расчисткой от покрасок Ремонт лепных венков диаметром до 500 мм с догипсовкой и расчисткой от покрасок легкоудаляемых</t>
  </si>
  <si>
    <t>ТЕРр64-14-6</t>
  </si>
  <si>
    <t>Ремонт лепных венков диаметром до 500 мм с догипсовкой и расчисткой от покрасок Ремонт лепных венков диаметром до 500 мм с догипсовкой и расчисткой от покрасок трудноудаляемых</t>
  </si>
  <si>
    <t>ТЕРр64-14-7</t>
  </si>
  <si>
    <t>Ремонт лепных венков диаметром до 500 мм с догипсовкой и расчисткой от покрасок Реставрация лепных венков диаметром до 500 мм под модель</t>
  </si>
  <si>
    <t>Раздел 15. Венки диаметром до 1000 мм</t>
  </si>
  <si>
    <t>ТЕРр64-15-1</t>
  </si>
  <si>
    <t>Смена лепных венков диаметром до 1000 мм Смена лепных венков диаметром до 1000 мм цементных</t>
  </si>
  <si>
    <t>ТЕРр64-15-2</t>
  </si>
  <si>
    <t>Смена лепных венков диаметром до 1000 мм Смена лепных венков диаметром до 1000 мм гипсовых</t>
  </si>
  <si>
    <t>ТЕРр64-15-3</t>
  </si>
  <si>
    <t>Расчистка лепных венков диаметром до 1000 мм от покрасок Расчистка лепных венков диаметром до 1000 мм от покрасок легкоудаляемых</t>
  </si>
  <si>
    <t>ТЕРр64-15-4</t>
  </si>
  <si>
    <t>Расчистка лепных венков диаметром до 1000 мм от покрасок Расчистка лепных венков диаметром до 1000 мм от покрасок трудноудаляемых</t>
  </si>
  <si>
    <t>ТЕРр64-15-5</t>
  </si>
  <si>
    <t>Ремонт лепных венков диаметром до 1000 мм с догипсовкой и расчисткой от покрасок Ремонт лепных венков диаметром до 1000 мм с догипсовкой и расчисткой от покрасок легкоудаляемых</t>
  </si>
  <si>
    <t>ТЕРр64-15-6</t>
  </si>
  <si>
    <t>Ремонт лепных венков диаметром до 1000 мм с догипсовкой и расчисткой от покрасок Ремонт лепных венков диаметром до 1000 мм с догипсовкой и расчисткой от покрасок трудноудаляемых</t>
  </si>
  <si>
    <t>ТЕРр64-15-7</t>
  </si>
  <si>
    <t>Ремонт лепных венков диаметром до 1000 мм с догипсовкой и расчисткой от покрасок Реставрация лепных венков диаметром до 1000 мм под модель</t>
  </si>
  <si>
    <t>Раздел 16. Гербы высотой до 500 мм</t>
  </si>
  <si>
    <t>ТЕРр64-16-1</t>
  </si>
  <si>
    <t>Смена лепных гербов высотой до 500 мм Смена лепных гербов высотой до 500 мм цементных</t>
  </si>
  <si>
    <t>ТЕРр64-16-2</t>
  </si>
  <si>
    <t>Смена лепных гербов высотой до 500 мм Смена лепных гербов высотой до 500 мм гипсовых</t>
  </si>
  <si>
    <t>ТЕРр64-16-3</t>
  </si>
  <si>
    <t>Расчистка лепных гербов высотой до 500 мм от покрасок Расчистка лепных гербов высотой до 500 мм от покрасок легкоудаляемых</t>
  </si>
  <si>
    <t>ТЕРр64-16-4</t>
  </si>
  <si>
    <t>Расчистка лепных гербов высотой до 500 мм от покрасок Расчистка лепных гербов высотой до 500 мм от покрасок трудноудаляемых</t>
  </si>
  <si>
    <t>ТЕРр64-16-5</t>
  </si>
  <si>
    <t>Ремонт лепных гербов высотой до 500 мм с догипсовкой и расчисткой от покрасок Ремонт лепных гербов высотой до 500 мм с догипсовкой и расчисткой от покрасок легкоудаляемых</t>
  </si>
  <si>
    <t>ТЕРр64-16-6</t>
  </si>
  <si>
    <t>Ремонт лепных гербов высотой до 500 мм с догипсовкой и расчисткой от покрасок Ремонт лепных гербов высотой до 500 мм с догипсовкой и расчисткой от покрасок трудноудаляемых</t>
  </si>
  <si>
    <t>ТЕРр64-16-7</t>
  </si>
  <si>
    <t>Ремонт лепных гербов высотой до 500 мм с догипсовкой и расчисткой от покрасок Реставрация лепных гербов высотой до 500 мм под модель</t>
  </si>
  <si>
    <t>Раздел 17. Гербы высотой до 1000 мм</t>
  </si>
  <si>
    <t>ТЕРр64-17-1</t>
  </si>
  <si>
    <t>Смена лепных гербов высотой до 1000 мм Смена лепных гербов высотой до 1000 мм цементных</t>
  </si>
  <si>
    <t>ТЕРр64-17-2</t>
  </si>
  <si>
    <t>Смена лепных гербов высотой до 1000 мм Смена лепных гербов высотой до 1000 мм гипсовых</t>
  </si>
  <si>
    <t>ТЕРр64-17-3</t>
  </si>
  <si>
    <t>Расчистка лепных гербов высотой до 1000 мм от покрасок Расчистка лепных гербов высотой до 1000 мм от покрасок легкоудаляемых</t>
  </si>
  <si>
    <t>ТЕРр64-17-4</t>
  </si>
  <si>
    <t>Расчистка лепных гербов высотой до 1000 мм от покрасок Расчистка лепных гербов высотой до 1000 мм от покрасок трудноудаляемых</t>
  </si>
  <si>
    <t>ТЕРр64-17-5</t>
  </si>
  <si>
    <t>Ремонт лепных гербов высотой до 1000 мм с догипсовкой и расчисткой от покрасок Ремонт лепных гербов высотой до 1000 мм с догипсовкой и расчисткой от покрасок легкоудаляемых</t>
  </si>
  <si>
    <t>ТЕРр64-17-6</t>
  </si>
  <si>
    <t>Ремонт лепных гербов высотой до 1000 мм с догипсовкой и расчисткой от покрасок Ремонт лепных гербов высотой до 1000 мм с догипсовкой и расчисткой от покрасок трудноудаляемых</t>
  </si>
  <si>
    <t>ТЕРр64-17-7</t>
  </si>
  <si>
    <t>Ремонт лепных гербов высотой до 1000 мм с догипсовкой и расчисткой от покрасок Реставрация лепных гербов высотой до 1000 мм под модель</t>
  </si>
  <si>
    <t>Раздел 18. Гирлянды длиной по огибу до 750 мм</t>
  </si>
  <si>
    <t>ТЕРр64-18-1</t>
  </si>
  <si>
    <t>Смена лепных гирлянд длиной по огибу до 750 мм Смена лепных гирлянд длиной по огибу до 750 мм цементных</t>
  </si>
  <si>
    <t>ТЕРр64-18-2</t>
  </si>
  <si>
    <t>Смена лепных гирлянд длиной по огибу до 750 мм Смена лепных гирлянд длиной по огибу до 750 мм гипсовых</t>
  </si>
  <si>
    <t>ТЕРр64-18-3</t>
  </si>
  <si>
    <t>Расчистка лепных гирлянд длиной по огибу до 750 мм от покрасок Расчистка лепных гирлянд длиной по огибу до 750 мм от покрасок легкоудаляемых</t>
  </si>
  <si>
    <t>ТЕРр64-18-4</t>
  </si>
  <si>
    <t>Расчистка лепных гирлянд длиной по огибу до 750 мм от покрасок Расчистка лепных гирлянд длиной по огибу до 750 мм от покрасок трудноудаляемых</t>
  </si>
  <si>
    <t>ТЕРр64-18-5</t>
  </si>
  <si>
    <t>Ремонт лепных гирлянд длиной по огибу до 750 мм с догипсовкой и расчисткой от покрасок Ремонт лепных гирлянд длиной по огибу до 750 мм с догипсовкой и расчисткой от покрасок легкоудаляемых</t>
  </si>
  <si>
    <t>ТЕРр64-18-6</t>
  </si>
  <si>
    <t>Ремонт лепных гирлянд длиной по огибу до 750 мм с догипсовкой и расчисткой от покрасок Ремонт лепных гирлянд длиной по огибу до 750 мм с догипсовкой и расчисткой от покрасок трудноудаляемых</t>
  </si>
  <si>
    <t>ТЕРр64-18-7</t>
  </si>
  <si>
    <t>Ремонт лепных гирлянд длиной по огибу до 750 мм с догипсовкой и расчисткой от покрасок Реставрация лепных гирлянд длиной по огибу до 750 мм под модель</t>
  </si>
  <si>
    <t>Раздел 19. Гирлянды длиной по огибу до 1000 мм</t>
  </si>
  <si>
    <t>ТЕРр64-19-1</t>
  </si>
  <si>
    <t>Смена лепных гирлянд длиной по огибу до 1000 мм Смена лепных гирлянд длиной по огибу до 1000 мм цементных</t>
  </si>
  <si>
    <t>ТЕРр64-19-2</t>
  </si>
  <si>
    <t>Смена лепных гирлянд длиной по огибу до 1000 мм Смена лепных гирлянд длиной по огибу до 1000 мм гипсовых</t>
  </si>
  <si>
    <t>ТЕРр64-19-3</t>
  </si>
  <si>
    <t>Расчистка лепных гирлянд длиной по огибу до 1000 мм от покрасок Расчистка лепных гирлянд длиной по огибу до 1000 мм от покрасок легкоудаляемых</t>
  </si>
  <si>
    <t>ТЕРр64-19-4</t>
  </si>
  <si>
    <t>Расчистка лепных гирлянд длиной по огибу до 1000 мм от покрасок Расчистка лепных гирлянд длиной по огибу до 1000 мм от покрасок трудноудаляемых</t>
  </si>
  <si>
    <t>ТЕРр64-19-5</t>
  </si>
  <si>
    <t>Ремонт лепных гирлянд длиной по огибу до 1000 мм с догипсовкой и расчисткой от покрасок Ремонт лепных гирлянд длиной по огибу до 1000 мм с догипсовкой и расчисткой от покрасок легкоудаляемых</t>
  </si>
  <si>
    <t>ТЕРр64-19-6</t>
  </si>
  <si>
    <t>Ремонт лепных гирлянд длиной по огибу до 1000 мм с догипсовкой и расчисткой от покрасок Ремонт лепных гирлянд длиной по огибу до 1000 мм с догипсовкой и расчисткой от покрасок трудноудаляемых</t>
  </si>
  <si>
    <t>ТЕРр64-19-7</t>
  </si>
  <si>
    <t>Ремонт лепных гирлянд длиной по огибу до 1000 мм с догипсовкой и расчисткой от покрасок Реставрация лепных гирлянд длиной по огибу до 1000 мм под модель</t>
  </si>
  <si>
    <t>Раздел 20. Капители дорические и тосканские высотой до 250 мм</t>
  </si>
  <si>
    <t>ТЕРр64-20-1</t>
  </si>
  <si>
    <t>Смена лепных капителей дорических и тосканских высотой до 250 мм Смена лепных капителей дорических и тосканских высотой до 250 мм цементных</t>
  </si>
  <si>
    <t>ТЕРр64-20-2</t>
  </si>
  <si>
    <t>Смена лепных капителей дорических и тосканских высотой до 250 мм Смена лепных капителей дорических и тосканских высотой до 250 мм гипсовых</t>
  </si>
  <si>
    <t>ТЕРр64-20-3</t>
  </si>
  <si>
    <t>Расчистка лепных капителей дорических и тосканских высотой до 250 мм от покрасок Расчистка лепных капителей дорических и тосканских высотой до 250 мм от покрасок легкоудаляемых</t>
  </si>
  <si>
    <t>ТЕРр64-20-4</t>
  </si>
  <si>
    <t>Расчистка лепных капителей дорических и тосканских высотой до 250 мм от покрасок Расчистка лепных капителей дорических и тосканских высотой до 250 мм от покрасок трудноудаляемых</t>
  </si>
  <si>
    <t>ТЕРр64-20-5</t>
  </si>
  <si>
    <t>Ремонт лепных капителей дорических и тосканских высотой до 250 мм с догипсовкой и расчисткой от покрасок Ремонт лепных капителей дорических и тосканских высотой до 250 мм с догипсовкой и расчисткой от покрасок легкоудаляемых</t>
  </si>
  <si>
    <t>ТЕРр64-20-6</t>
  </si>
  <si>
    <t>Ремонт лепных капителей дорических и тосканских высотой до 250 мм с догипсовкой и расчисткой от покрасок Ремонт лепных капителей дорических и тосканских высотой до 250 мм с догипсовкой и расчисткой от покрасок трудноудаляемых</t>
  </si>
  <si>
    <t>ТЕРр64-20-7</t>
  </si>
  <si>
    <t>Ремонт лепных капителей дорических и тосканских высотой до 250 мм с догипсовкой и расчисткой от покрасок Реставрация лепных капителей дорических и тосканских высотой до 250 мм под модель</t>
  </si>
  <si>
    <t>Раздел 21. Капители дорические и тосканские высотой до 500 мм</t>
  </si>
  <si>
    <t>ТЕРр64-21-1</t>
  </si>
  <si>
    <t>Смена лепных капителей дорических и тосканских высотой до 500 мм Смена лепных капителей дорических и тосканских высотой до 500 мм цементных</t>
  </si>
  <si>
    <t>ТЕРр64-21-2</t>
  </si>
  <si>
    <t>Смена лепных капителей дорических и тосканских высотой до 500 мм Смена лепных капителей дорических и тосканских высотой до 500 мм гипсовых</t>
  </si>
  <si>
    <t>ТЕРр64-21-3</t>
  </si>
  <si>
    <t>Расчистка лепных капителей дорических и тосканских высотой до 500 мм от покрасок Расчистка лепных капителей дорических и тосканских высотой до 500 мм от покрасок легкоудаляемых</t>
  </si>
  <si>
    <t>ТЕРр64-21-4</t>
  </si>
  <si>
    <t>Расчистка лепных капителей дорических и тосканских высотой до 500 мм от покрасок Расчистка лепных капителей дорических и тосканских высотой до 500 мм от покрасок трудноудаляемых</t>
  </si>
  <si>
    <t>ТЕРр64-21-5</t>
  </si>
  <si>
    <t>Ремонт лепных капителей дорических и тосканских высотой до 500 мм с догипсовкой и расчисткой от покрасок Ремонт лепных капителей дорических и тосканских высотой до 500 мм с догипсовкой и расчисткой от покрасок легкоудаляемых</t>
  </si>
  <si>
    <t>ТЕРр64-21-6</t>
  </si>
  <si>
    <t>Ремонт лепных капителей дорических и тосканских высотой до 500 мм с догипсовкой и расчисткой от покрасок Ремонт лепных капителей дорических и тосканских высотой до 500 мм с догипсовкой и расчисткой от покрасок трудноудаляемых</t>
  </si>
  <si>
    <t>ТЕРр64-21-7</t>
  </si>
  <si>
    <t>Ремонт лепных капителей дорических и тосканских высотой до 500 мм с догипсовкой и расчисткой от покрасок Реставрация лепных капителей дорических и тосканских высотой до 500 мм под модель</t>
  </si>
  <si>
    <t>Раздел 22. Капители ионические высотой до 250 мм</t>
  </si>
  <si>
    <t>ТЕРр64-22-1</t>
  </si>
  <si>
    <t>Смена лепных капителей ионических высотой до 250 мм Смена лепных капителей ионических высотой до 250 мм цементных</t>
  </si>
  <si>
    <t>ТЕРр64-22-2</t>
  </si>
  <si>
    <t>Смена лепных капителей ионических высотой до 250 мм Смена лепных капителей ионических высотой до 250 мм гипсовых</t>
  </si>
  <si>
    <t>ТЕРр64-22-3</t>
  </si>
  <si>
    <t>Расчистка лепных капителей ионических высотой до 250 мм от покрасок Расчистка лепных капителей ионических высотой до 250 мм от покрасок легкоудаляемых</t>
  </si>
  <si>
    <t>ТЕРр64-22-4</t>
  </si>
  <si>
    <t>Расчистка лепных капителей ионических высотой до 250 мм от покрасок Расчистка лепных капителей ионических высотой до 250 мм от покрасок трудноудаляемых</t>
  </si>
  <si>
    <t>ТЕРр64-22-5</t>
  </si>
  <si>
    <t>Ремонт лепных капителей ионических высотой до 250 мм с догипсовкой и расчисткой от покрасок Ремонт лепных капителей ионических высотой до 250 мм с догипсовкой и расчисткой от покрасок легкоудаляемых</t>
  </si>
  <si>
    <t>ТЕРр64-22-6</t>
  </si>
  <si>
    <t>Ремонт лепных капителей ионических высотой до 250 мм с догипсовкой и расчисткой от покрасок Ремонт лепных капителей ионических высотой до 250 мм с догипсовкой и расчисткой от покрасок трудноудаляемых</t>
  </si>
  <si>
    <t>ТЕРр64-22-7</t>
  </si>
  <si>
    <t>Ремонт лепных капителей ионических высотой до 250 мм с догипсовкой и расчисткой от покрасок Реставрация лепных капителей ионических высотой до 250 мм под модель</t>
  </si>
  <si>
    <t>Раздел 23. Капители ионические высотой до 500 мм</t>
  </si>
  <si>
    <t>ТЕРр64-23-1</t>
  </si>
  <si>
    <t>Смена лепных капителей ионических высотой до 500 мм Смена лепных капителей ионических высотой до 500 мм цементных</t>
  </si>
  <si>
    <t>ТЕРр64-23-2</t>
  </si>
  <si>
    <t>Смена лепных капителей ионических высотой до 500 мм Смена лепных капителей ионических высотой до 500 мм гипсовых</t>
  </si>
  <si>
    <t>ТЕРр64-23-3</t>
  </si>
  <si>
    <t>Расчистка лепных капителей ионических высотой до 500 мм от покрасок Расчистка лепных капителей ионических высотой до 500 мм от покрасок легкоудаляемых</t>
  </si>
  <si>
    <t>ТЕРр64-23-4</t>
  </si>
  <si>
    <t>Расчистка лепных капителей ионических высотой до 500 мм от покрасок Расчистка лепных капителей ионических высотой до 500 мм от покрасок трудноудаляемых</t>
  </si>
  <si>
    <t>ТЕРр64-23-5</t>
  </si>
  <si>
    <t>Ремонт лепных капителей ионических высотой до 500 мм с догипсовкой и расчисткой от покрасок Ремонт лепных капителей ионических высотой до 500 мм с догипсовкой и расчисткой от покрасок легкоудаляемых</t>
  </si>
  <si>
    <t>ТЕРр64-23-6</t>
  </si>
  <si>
    <t>Ремонт лепных капителей ионических высотой до 500 мм с догипсовкой и расчисткой от покрасок Ремонт лепных капителей ионических высотой до 500 мм с догипсовкой и расчисткой от покрасок трудноудаляемых</t>
  </si>
  <si>
    <t>ТЕРр64-23-7</t>
  </si>
  <si>
    <t>Ремонт лепных капителей ионических высотой до 500 мм с догипсовкой и расчисткой от покрасок Реставрация лепных капителей ионических высотой до 500 мм под модель</t>
  </si>
  <si>
    <t>Раздел 24. Капители коринфские высотой до 500 мм</t>
  </si>
  <si>
    <t>ТЕРр64-24-1</t>
  </si>
  <si>
    <t>Смена лепных капителей коринфских высотой до 500 мм Смена лепных капителей коринфских высотой до 500 мм цементных</t>
  </si>
  <si>
    <t>ТЕРр64-24-2</t>
  </si>
  <si>
    <t>Смена лепных капителей коринфских высотой до 500 мм Смена лепных капителей коринфских высотой до 500 мм гипсовых</t>
  </si>
  <si>
    <t>ТЕРр64-24-3</t>
  </si>
  <si>
    <t>Расчистка лепных капителей коринфских высотой до 500 мм от покрасок Расчистка лепных капителей коринфских высотой до 500 мм от покрасок легкоудаляемых</t>
  </si>
  <si>
    <t>ТЕРр64-24-4</t>
  </si>
  <si>
    <t>Расчистка лепных капителей коринфских высотой до 500 мм от покрасок Расчистка лепных капителей коринфских высотой до 500 мм от покрасок трудноудаляемых</t>
  </si>
  <si>
    <t>ТЕРр64-24-5</t>
  </si>
  <si>
    <t>Ремонт лепных капителей коринфских высотой до 500 мм с догипсовкой и расчисткой от покрасок Ремонт лепных капителей коринфских высотой до 500 мм с догипсовкой и расчисткой от покрасок легкоудаляемых</t>
  </si>
  <si>
    <t>ТЕРр64-24-6</t>
  </si>
  <si>
    <t>Ремонт лепных капителей коринфских высотой до 500 мм с догипсовкой и расчисткой от покрасок Ремонт лепных капителей коринфских высотой до 500 мм с догипсовкой и расчисткой от покрасок трудноудаляемых</t>
  </si>
  <si>
    <t>ТЕРр64-24-7</t>
  </si>
  <si>
    <t>Ремонт лепных капителей коринфских высотой до 500 мм с догипсовкой и расчисткой от покрасок Реставрация лепных капителей коринфских высотой до 500 мм под модель</t>
  </si>
  <si>
    <t>Раздел 25. Капители коринфские высотой до 750 мм</t>
  </si>
  <si>
    <t>ТЕРр64-25-1</t>
  </si>
  <si>
    <t>Смена лепных капителей коринфских высотой до 750 мм Смена лепных капителей коринфских высотой до 750 мм цементных</t>
  </si>
  <si>
    <t>ТЕРр64-25-2</t>
  </si>
  <si>
    <t>Смена лепных капителей коринфских высотой до 750 мм Смена лепных капителей коринфских высотой до 750 мм гипсовых</t>
  </si>
  <si>
    <t>ТЕРр64-25-3</t>
  </si>
  <si>
    <t>Расчистка лепных капителей коринфских высотой до 750 мм от покрасок Расчистка лепных капителей коринфских высотой до 750 мм от покрасок легкоудаляемых</t>
  </si>
  <si>
    <t>ТЕРр64-25-4</t>
  </si>
  <si>
    <t>Расчистка лепных капителей коринфских высотой до 750 мм от покрасок Расчистка лепных капителей коринфских высотой до 750 мм от покрасок трудноудаляемых</t>
  </si>
  <si>
    <t>ТЕРр64-25-5</t>
  </si>
  <si>
    <t>Ремонт лепных капителей коринфских высотой до 750 мм с догипсовкой и расчисткой от покрасок Ремонт лепных капителей коринфских высотой до 750 мм с догипсовкой и расчисткой от покрасок легкоудаляемых</t>
  </si>
  <si>
    <t>ТЕРр64-25-6</t>
  </si>
  <si>
    <t>Ремонт лепных капителей коринфских высотой до 750 мм с догипсовкой и расчисткой от покрасок Ремонт лепных капителей коринфских высотой до 750 мм с догипсовкой и расчисткой от покрасок трудноудаляемых</t>
  </si>
  <si>
    <t>ТЕРр64-25-7</t>
  </si>
  <si>
    <t>Ремонт лепных капителей коринфских высотой до 750 мм с догипсовкой и расчисткой от покрасок Реставрация лепных капителей коринфских высотой до 750 мм под модель</t>
  </si>
  <si>
    <t>Раздел 26. Капители коринфские высотой до 1000 мм</t>
  </si>
  <si>
    <t>ТЕРр64-26-1</t>
  </si>
  <si>
    <t>Смена лепных капителей коринфских высотой до 1000 мм Смена лепных капителей коринфских высотой до 1000 мм цементных</t>
  </si>
  <si>
    <t>ТЕРр64-26-2</t>
  </si>
  <si>
    <t>Смена лепных капителей коринфских высотой до 1000 мм Смена лепных капителей коринфских высотой до 1000 мм гипсовых</t>
  </si>
  <si>
    <t>ТЕРр64-26-3</t>
  </si>
  <si>
    <t>Расчистка лепных капителей коринфских высотой до 1000 мм от покрасок Расчистка лепных капителей коринфских высотой до 1000 мм от покрасок легкоудаляемых</t>
  </si>
  <si>
    <t>ТЕРр64-26-4</t>
  </si>
  <si>
    <t>Расчистка лепных капителей коринфских высотой до 1000 мм от покрасок Расчистка лепных капителей коринфских высотой до 1000 мм от покрасок трудноудаляемых</t>
  </si>
  <si>
    <t>ТЕРр64-26-5</t>
  </si>
  <si>
    <t>Ремонт лепных капителей коринфских высотой до 1000 мм с догипсовкой и расчисткой от покрасок Ремонт лепных капителей коринфских высотой до 1000 мм с догипсовкой и расчисткой от покрасок легкоудаляемых</t>
  </si>
  <si>
    <t>ТЕРр64-26-6</t>
  </si>
  <si>
    <t>Ремонт лепных капителей коринфских высотой до 1000 мм с догипсовкой и расчисткой от покрасок Ремонт лепных капителей коринфских высотой до 1000 мм с догипсовкой и расчисткой от покрасок трудноудаляемых</t>
  </si>
  <si>
    <t>ТЕРр64-26-7</t>
  </si>
  <si>
    <t>Ремонт лепных капителей коринфских высотой до 1000 мм с догипсовкой и расчисткой от покрасок Реставрация лепных капителей коринфских высотой до 1000 мм под модель</t>
  </si>
  <si>
    <t>Раздел 27. Картуши с наибольшим измерением (высота, ширина) до 500 мм</t>
  </si>
  <si>
    <t>ТЕРр64-27-1</t>
  </si>
  <si>
    <t>Смена лепных картушей с наибольшим измерением (высота, ширина) до 500 мм Смена лепных картушей с наибольшим измерением (высота, ширина) до 500 мм цементных</t>
  </si>
  <si>
    <t>ТЕРр64-27-2</t>
  </si>
  <si>
    <t>Смена лепных картушей с наибольшим измерением (высота, ширина) до 500 мм Смена лепных картушей с наибольшим измерением (высота, ширина) до 500 мм гипсовых</t>
  </si>
  <si>
    <t>ТЕРр64-27-3</t>
  </si>
  <si>
    <t>Расчистка лепных картушей с наибольшим измерением (высота, ширина) до 500 мм от покрасок Расчистка лепных картушей с наибольшим измерением (высота, ширина) до 500 мм от покрасок легкоудаляемых</t>
  </si>
  <si>
    <t>ТЕРр64-27-4</t>
  </si>
  <si>
    <t>Расчистка лепных картушей с наибольшим измерением (высота, ширина) до 500 мм от покрасок Расчистка лепных картушей с наибольшим измерением (высота, ширина) до 500 мм от покрасок трудноудаляемых</t>
  </si>
  <si>
    <t>ТЕРр64-27-5</t>
  </si>
  <si>
    <t>Ремонт лепных картушей с наибольшим измерением (высота, ширина) до 500 мм с догипсовкой и расчисткой от покрасок Ремонт лепных картушей с наибольшим измерением (высота, ширина) до 500 мм с догипсовкой и расчисткой от покрасок легкоудаляемых</t>
  </si>
  <si>
    <t>ТЕРр64-27-6</t>
  </si>
  <si>
    <t>Ремонт лепных картушей с наибольшим измерением (высота, ширина) до 500 мм с догипсовкой и расчисткой от покрасок Ремонт лепных картушей с наибольшим измерением (высота, ширина) до 500 мм с догипсовкой и расчисткой от покрасок трудноудаляемых</t>
  </si>
  <si>
    <t>ТЕРр64-27-7</t>
  </si>
  <si>
    <t>Ремонт лепных картушей с наибольшим измерением (высота, ширина) до 500 мм с догипсовкой и расчисткой от покрасок Реставрация лепных картушей с наибольшим измерением (высота, ширина) до 500 мм под модель</t>
  </si>
  <si>
    <t>Раздел 28. Картуши с наибольшим измерением (высота, ширина) до 750 мм</t>
  </si>
  <si>
    <t>ТЕРр64-28-1</t>
  </si>
  <si>
    <t>Смена лепных картушей с наибольшим измерением (высота, ширина) до 750 мм Смена лепных картушей с наибольшим измерением (высота, ширина) до 750 мм цементных</t>
  </si>
  <si>
    <t>ТЕРр64-28-2</t>
  </si>
  <si>
    <t>Смена лепных картушей с наибольшим измерением (высота, ширина) до 750 мм Смена лепных картушей с наибольшим измерением (высота, ширина) до 750 мм гипсовых</t>
  </si>
  <si>
    <t>ТЕРр64-28-3</t>
  </si>
  <si>
    <t>Расчистка лепных картушей с наибольшим измерением (высота, ширина) до 750 мм от покрасок Расчистка лепных картушей с наибольшим измерением (высота, ширина) до 750 мм от покрасок легкоудаляемых</t>
  </si>
  <si>
    <t>ТЕРр64-28-4</t>
  </si>
  <si>
    <t>Расчистка лепных картушей с наибольшим измерением (высота, ширина) до 750 мм от покрасок Расчистка лепных картушей с наибольшим измерением (высота, ширина) до 750 мм от покрасок трудноудаляемых</t>
  </si>
  <si>
    <t>ТЕРр64-28-5</t>
  </si>
  <si>
    <t>Ремонт лепных картушей с наибольшим измерением (высота, ширина) до 750 мм с догипсовкой и расчисткой от покрасок Ремонт лепных картушей с наибольшим измерением (высота, ширина) до 750 мм с догипсовкой и расчисткой от покрасок легкоудаляемых</t>
  </si>
  <si>
    <t>ТЕРр64-28-6</t>
  </si>
  <si>
    <t>Ремонт лепных картушей с наибольшим измерением (высота, ширина) до 750 мм с догипсовкой и расчисткой от покрасок Ремонт лепных картушей с наибольшим измерением (высота, ширина) до 750 мм с догипсовкой и расчисткой от покрасок трудноудаляемых</t>
  </si>
  <si>
    <t>ТЕРр64-28-7</t>
  </si>
  <si>
    <t>Ремонт лепных картушей с наибольшим измерением (высота, ширина) до 750 мм с догипсовкой и расчисткой от покрасок Реставрация лепных картушей с наибольшим измерением (высота, ширина) до 750 мм под модель</t>
  </si>
  <si>
    <t>Раздел 29. Картуши с наибольшим измерением (высота, ширина) до 1000 мм</t>
  </si>
  <si>
    <t>ТЕРр64-29-1</t>
  </si>
  <si>
    <t>Смена лепных картушей с наибольшим измерением (высота, ширина) до 1000 мм Смена лепных картушей с наибольшим измерением (высота, ширина) до 1000 мм цементных</t>
  </si>
  <si>
    <t>ТЕРр64-29-2</t>
  </si>
  <si>
    <t>Смена лепных картушей с наибольшим измерением (высота, ширина) до 1000 мм Смена лепных картушей с наибольшим измерением (высота, ширина) до 1000 мм гипсовых</t>
  </si>
  <si>
    <t>ТЕРр64-29-3</t>
  </si>
  <si>
    <t>Расчистка лепных картушей с наибольшим измерением (высота, ширина) до 1000 мм от покрасок Расчистка лепных картушей с наибольшим измерением (высота, ширина) до 1000 мм от покрасок легкоудаляемых</t>
  </si>
  <si>
    <t>ТЕРр64-29-4</t>
  </si>
  <si>
    <t>Расчистка лепных картушей с наибольшим измерением (высота, ширина) до 1000 мм от покрасок Расчистка лепных картушей с наибольшим измерением (высота, ширина) до 1000 мм от покрасок трудноудаляемых</t>
  </si>
  <si>
    <t>ТЕРр64-29-5</t>
  </si>
  <si>
    <t>Ремонт лепных картушей с наибольшим измерением (высота, ширина) до 1000 мм с догипсовкой и расчисткой от покрасок Ремонт лепных картушей с наибольшим измерением (высота, ширина) до 1000 мм с догипсовкой и расчисткой от покрасок легкоудаляемых</t>
  </si>
  <si>
    <t>ТЕРр64-29-6</t>
  </si>
  <si>
    <t>Ремонт лепных картушей с наибольшим измерением (высота, ширина) до 1000 мм с догипсовкой и расчисткой от покрасок Ремонт лепных картушей с наибольшим измерением (высота, ширина) до 1000 мм с догипсовкой и расчисткой от покрасок трудноудаляемых</t>
  </si>
  <si>
    <t>ТЕРр64-29-7</t>
  </si>
  <si>
    <t>Ремонт лепных картушей с наибольшим измерением (высота, ширина) до 1000 мм с догипсовкой и расчисткой от покрасок Реставрация лепных картушей с наибольшим измерением (высота, ширина) до 1000 мм под модель</t>
  </si>
  <si>
    <t>Раздел 30. Кронштейны и модульоны с наибольшим измерением до 200 мм</t>
  </si>
  <si>
    <t>ТЕРр64-30-1</t>
  </si>
  <si>
    <t>Смена лепных кронштейнов и модульонов с наибольшим измерением до 200 мм Смена лепных кронштейнов и модульонов с наибольшим измерением до 200 мм цементных</t>
  </si>
  <si>
    <t>ТЕРр64-30-2</t>
  </si>
  <si>
    <t>Смена лепных кронштейнов и модульонов с наибольшим измерением до 200 мм Смена лепных кронштейнов и модульонов с наибольшим измерением до 200 мм гипсовых</t>
  </si>
  <si>
    <t>ТЕРр64-30-3</t>
  </si>
  <si>
    <t>Расчистка лепных кронштейнов и модульонов с наибольшим измерением до 200 мм от покрасок Расчистка лепных кронштейнов и модульонов с наибольшим измерением до 200 мм от покрасок легкоудаляемых</t>
  </si>
  <si>
    <t>ТЕРр64-30-4</t>
  </si>
  <si>
    <t>Расчистка лепных кронштейнов и модульонов с наибольшим измерением до 200 мм от покрасок Расчистка лепных кронштейнов и модульонов с наибольшим измерением до 200 мм от покрасок трудноудаляемых</t>
  </si>
  <si>
    <t>ТЕРр64-30-5</t>
  </si>
  <si>
    <t>Ремонт лепных кронштейнов и модульонов с наибольшим измерением до 200 мм с догипсовкой и расчисткой от покрасок Ремонт лепных кронштейнов и модульонов с наибольшим измерением до 200 мм с догипсовкой и расчисткой от покрасок легкоудаляемых</t>
  </si>
  <si>
    <t>ТЕРр64-30-6</t>
  </si>
  <si>
    <t>Ремонт лепных кронштейнов и модульонов с наибольшим измерением до 200 мм с догипсовкой и расчисткой от покрасок Ремонт лепных кронштейнов и модульонов с наибольшим измерением до 200 мм с догипсовкой и расчисткой от покрасок трудноудаляемых</t>
  </si>
  <si>
    <t>ТЕРр64-30-7</t>
  </si>
  <si>
    <t>Ремонт лепных кронштейнов и модульонов с наибольшим измерением до 200 мм с догипсовкой и расчисткой от покрасок Реставрация лепных кронштейнов и модульонов с наибольшим измерением до 200 мм под модель</t>
  </si>
  <si>
    <t>Раздел 31. Кронштейны и модульоны с наибольшим измерением до 300 мм</t>
  </si>
  <si>
    <t>ТЕРр64-31-1</t>
  </si>
  <si>
    <t>Смена лепных кронштейнов и модульонов с наибольшим измерением до 300 мм Смена лепных кронштейнов и модульонов с наибольшим измерением до 300 мм цементных</t>
  </si>
  <si>
    <t>ТЕРр64-31-2</t>
  </si>
  <si>
    <t>Смена лепных кронштейнов и модульонов с наибольшим измерением до 300 мм Смена лепных кронштейнов и модульонов с наибольшим измерением до 300 мм гипсовых</t>
  </si>
  <si>
    <t>ТЕРр64-31-3</t>
  </si>
  <si>
    <t>Расчистка лепных кронштейнов и модульонов с наибольшим измерением до 300 мм от покрасок Расчистка лепных кронштейнов и модульонов с наибольшим измерением до 300 мм от покрасок легкоудаляемых</t>
  </si>
  <si>
    <t>ТЕРр64-31-4</t>
  </si>
  <si>
    <t>Расчистка лепных кронштейнов и модульонов с наибольшим измерением до 300 мм от покрасок Расчистка лепных кронштейнов и модульонов с наибольшим измерением до 300 мм от покрасок трудноудаляемых</t>
  </si>
  <si>
    <t>ТЕРр64-31-5</t>
  </si>
  <si>
    <t>Ремонт лепных кронштейнов и модульонов с наибольшим измерением до 300 мм с догипсовкой и расчисткой от покрасок Ремонт лепных кронштейнов и модульонов с наибольшим измерением до 300 мм с догипсовкой и расчисткой от покрасок легкоудаляемых</t>
  </si>
  <si>
    <t>ТЕРр64-31-6</t>
  </si>
  <si>
    <t>Ремонт лепных кронштейнов и модульонов с наибольшим измерением до 300 мм с догипсовкой и расчисткой от покрасок Ремонт лепных кронштейнов и модульонов с наибольшим измерением до 300 мм с догипсовкой и расчисткой от покрасок трудноудаляемых</t>
  </si>
  <si>
    <t>ТЕРр64-31-7</t>
  </si>
  <si>
    <t>Ремонт лепных кронштейнов и модульонов с наибольшим измерением до 300 мм с догипсовкой и расчисткой от покрасок Реставрация лепных кронштейнов и модульонов с наибольшим измерением до 300 мм под модель</t>
  </si>
  <si>
    <t>Раздел 32. Кронштейны и модульоны с наибольшим измерением до 400 мм</t>
  </si>
  <si>
    <t>ТЕРр64-32-1</t>
  </si>
  <si>
    <t>Смена лепных кронштейнов и модульонов с наибольшим измерением до 400 мм Смена лепных кронштейнов и модульонов с наибольшим измерением до 400 мм цементных</t>
  </si>
  <si>
    <t>ТЕРр64-32-2</t>
  </si>
  <si>
    <t>Смена лепных кронштейнов и модульонов с наибольшим измерением до 400 мм Смена лепных кронштейнов и модульонов с наибольшим измерением до 400 мм гипсовых</t>
  </si>
  <si>
    <t>ТЕРр64-32-3</t>
  </si>
  <si>
    <t>Расчистка лепных кронштейнов и модульонов с наибольшим измерением до 400 мм от покрасок Расчистка лепных кронштейнов и модульонов с наибольшим измерением до 400 мм от покрасок легкоудаляемых</t>
  </si>
  <si>
    <t>ТЕРр64-32-4</t>
  </si>
  <si>
    <t>Расчистка лепных кронштейнов и модульонов с наибольшим измерением до 400 мм от покрасок Расчистка лепных кронштейнов и модульонов с наибольшим измерением до 400 мм от покрасок трудноудаляемых</t>
  </si>
  <si>
    <t>ТЕРр64-32-5</t>
  </si>
  <si>
    <t>Ремонт лепных кронштейнов и модульонов с наибольшим измерением до 400 мм с догипсовкой и расчисткой от покрасок Ремонт лепных кронштейнов и модульонов с наибольшим измерением до 400 мм с догипсовкой и расчисткой от покрасок легкоудаляемых</t>
  </si>
  <si>
    <t>ТЕРр64-32-6</t>
  </si>
  <si>
    <t>Ремонт лепных кронштейнов и модульонов с наибольшим измерением до 400 мм с догипсовкой и расчисткой от покрасок Ремонт лепных кронштейнов и модульонов с наибольшим измерением до 400 мм с догипсовкой и расчисткой от покрасок трудноудаляемых</t>
  </si>
  <si>
    <t>ТЕРр64-32-7</t>
  </si>
  <si>
    <t>Ремонт лепных кронштейнов и модульонов с наибольшим измерением до 400 мм с догипсовкой и расчисткой от покрасок Реставрация лепных кронштейнов и модульонов с наибольшим измерением до 400 мм под модель</t>
  </si>
  <si>
    <t>Раздел 33. Кронштейны и модульоны с наибольшим измерением до 500 мм</t>
  </si>
  <si>
    <t>ТЕРр64-33-1</t>
  </si>
  <si>
    <t>Смена лепных кронштейнов и модульонов с наибольшим измерением до 500 мм Смена лепных кронштейнов и модульонов с наибольшим измерением до 500 мм цементных</t>
  </si>
  <si>
    <t>ТЕРр64-33-2</t>
  </si>
  <si>
    <t>Смена лепных кронштейнов и модульонов с наибольшим измерением до 500 мм Смена лепных кронштейнов и модульонов с наибольшим измерением до 500 мм гипсовых</t>
  </si>
  <si>
    <t>ТЕРр64-33-3</t>
  </si>
  <si>
    <t>Расчистка лепных кронштейнов и модульонов с наибольшим измерением до 500 мм от покрасок Расчистка лепных кронштейнов и модульонов с наибольшим измерением до 500 мм от покрасок легкоудаляемых</t>
  </si>
  <si>
    <t>ТЕРр64-33-4</t>
  </si>
  <si>
    <t>Расчистка лепных кронштейнов и модульонов с наибольшим измерением до 500 мм от покрасок Расчистка лепных кронштейнов и модульонов с наибольшим измерением до 500 мм от покрасок трудноудаляемых</t>
  </si>
  <si>
    <t>ТЕРр64-33-5</t>
  </si>
  <si>
    <t>Ремонт лепных кронштейнов и модульонов с наибольшим измерением до 500 мм с догипсовкой и расчисткой от покрасок Ремонт лепных кронштейнов и модульонов с наибольшим измерением до 500 мм с догипсовкой и расчисткой от покрасок легкоудаляемых</t>
  </si>
  <si>
    <t>ТЕРр64-33-6</t>
  </si>
  <si>
    <t>Ремонт лепных кронштейнов и модульонов с наибольшим измерением до 500 мм с догипсовкой и расчисткой от покрасок Ремонт лепных кронштейнов и модульонов с наибольшим измерением до 500 мм с догипсовкой и расчисткой от покрасок трудноудаляемых</t>
  </si>
  <si>
    <t>ТЕРр64-33-7</t>
  </si>
  <si>
    <t>Ремонт лепных кронштейнов и модульонов с наибольшим измерением до 500 мм с догипсовкой и расчисткой от покрасок Реставрация лепных кронштейнов и модульонов с наибольшим измерением до 500 мм под модель</t>
  </si>
  <si>
    <t>Раздел 34. Листы высотой до 150 мм</t>
  </si>
  <si>
    <t>ТЕРр64-34-1</t>
  </si>
  <si>
    <t>Смена лепных листов высотой до 150 мм Смена лепных листов высотой до 150 мм цементных</t>
  </si>
  <si>
    <t>ТЕРр64-34-2</t>
  </si>
  <si>
    <t>Смена лепных листов высотой до 150 мм Смена лепных листов высотой до 150 мм гипсовых</t>
  </si>
  <si>
    <t>ТЕРр64-34-3</t>
  </si>
  <si>
    <t>Расчистка лепных листов высотой до 150 мм от покрасок Расчистка лепных листов высотой до 150 мм от покрасок легкоудаляемых</t>
  </si>
  <si>
    <t>ТЕРр64-34-4</t>
  </si>
  <si>
    <t>Расчистка лепных листов высотой до 150 мм от покрасок Расчистка лепных листов высотой до 150 мм от покрасок трудноудаляемых</t>
  </si>
  <si>
    <t>ТЕРр64-34-5</t>
  </si>
  <si>
    <t>Ремонт лепных листов высотой до 150 мм с догипсовкой и расчисткой от покрасок Ремонт лепных листов высотой до 150 мм с догипсовкой и расчисткой от покрасок легкоудаляемых</t>
  </si>
  <si>
    <t>ТЕРр64-34-6</t>
  </si>
  <si>
    <t>Ремонт лепных листов высотой до 150 мм с догипсовкой и расчисткой от покрасок Ремонт лепных листов высотой до 150 мм с догипсовкой и расчисткой от покрасок трудноудаляемых</t>
  </si>
  <si>
    <t>ТЕРр64-34-7</t>
  </si>
  <si>
    <t>Ремонт лепных листов высотой до 150 мм с догипсовкой и расчисткой от покрасок Реставрация лепных листов высотой до 150 мм под модель</t>
  </si>
  <si>
    <t>Раздел 35. Листы высотой до 250 мм</t>
  </si>
  <si>
    <t>ТЕРр64-35-1</t>
  </si>
  <si>
    <t>Смена лепных листов высотой до 250 мм Смена лепных листов высотой до 250 мм цементных</t>
  </si>
  <si>
    <t>ТЕРр64-35-2</t>
  </si>
  <si>
    <t>Смена лепных листов высотой до 250 мм Смена лепных листов высотой до 250 мм гипсовых</t>
  </si>
  <si>
    <t>ТЕРр64-35-3</t>
  </si>
  <si>
    <t>Расчистка лепных листов высотой до 250 мм от покрасок Расчистка лепных листов высотой до 250 мм от покрасок легкоудаляемых</t>
  </si>
  <si>
    <t>ТЕРр64-35-4</t>
  </si>
  <si>
    <t>Расчистка лепных листов высотой до 250 мм от покрасок Расчистка лепных листов высотой до 250 мм от покрасок трудноудаляемых</t>
  </si>
  <si>
    <t>ТЕРр64-35-5</t>
  </si>
  <si>
    <t>Ремонт лепных листов высотой до 250 мм с догипсовкой и расчисткой от покрасок Ремонт лепных листов высотой до 250 мм с догипсовкой и расчисткой от покрасок легкоудаляемых</t>
  </si>
  <si>
    <t>ТЕРр64-35-6</t>
  </si>
  <si>
    <t>Ремонт лепных листов высотой до 250 мм с догипсовкой и расчисткой от покрасок Ремонт лепных листов высотой до 250 мм с догипсовкой и расчисткой от покрасок трудноудаляемых</t>
  </si>
  <si>
    <t>ТЕРр64-35-7</t>
  </si>
  <si>
    <t>Ремонт лепных листов высотой до 250 мм с догипсовкой и расчисткой от покрасок Реставрация лепных листов высотой до 250 мм под модель</t>
  </si>
  <si>
    <t>Раздел 36. Листы высотой до 400 мм</t>
  </si>
  <si>
    <t>ТЕРр64-36-1</t>
  </si>
  <si>
    <t>Смена лепных листов высотой до 400 мм Смена лепных листов высотой до 400 мм цементных</t>
  </si>
  <si>
    <t>ТЕРр64-36-2</t>
  </si>
  <si>
    <t>Смена лепных листов высотой до 400 мм Смена лепных листов высотой до 400 мм гипсовых</t>
  </si>
  <si>
    <t>ТЕРр64-36-3</t>
  </si>
  <si>
    <t>Расчистка лепных листов высотой до 400 мм от покрасок Расчистка лепных листов высотой до 400 мм от покрасок легкоудаляемых</t>
  </si>
  <si>
    <t>ТЕРр64-36-4</t>
  </si>
  <si>
    <t>Расчистка лепных листов высотой до 400 мм от покрасок Расчистка лепных листов высотой до 400 мм от покрасок трудноудаляемых</t>
  </si>
  <si>
    <t>ТЕРр64-36-5</t>
  </si>
  <si>
    <t>Ремонт лепных листов высотой до 400 мм с догипсовкой и расчисткой от покрасок Ремонт лепных листов высотой до 400 мм с догипсовкой и расчисткой от покрасок легкоудаляемых</t>
  </si>
  <si>
    <t>ТЕРр64-36-6</t>
  </si>
  <si>
    <t>Ремонт лепных листов высотой до 400 мм с догипсовкой и расчисткой от покрасок Ремонт лепных листов высотой до 400 мм с догипсовкой и расчисткой от покрасок трудноудаляемых</t>
  </si>
  <si>
    <t>ТЕРр64-36-7</t>
  </si>
  <si>
    <t>Ремонт лепных листов высотой до 400 мм с догипсовкой и расчисткой от покрасок Реставрация лепных листов высотой до 400 мм под модель</t>
  </si>
  <si>
    <t>Раздел 37. Маски-замки высотой до 250 мм</t>
  </si>
  <si>
    <t>ТЕРр64-37-1</t>
  </si>
  <si>
    <t>Смена лепных масок-замков высотой до 250 мм Смена лепных масок-замков высотой до 250 мм цементных</t>
  </si>
  <si>
    <t>ТЕРр64-37-2</t>
  </si>
  <si>
    <t>Смена лепных масок-замков высотой до 250 мм Смена лепных масок-замков высотой до 250 мм гипсовых</t>
  </si>
  <si>
    <t>ТЕРр64-37-3</t>
  </si>
  <si>
    <t>Расчистка лепных масок-замков высотой до 250 мм от покрасок Расчистка лепных масок-замков высотой до 250 мм от покрасок легкоудаляемых</t>
  </si>
  <si>
    <t>ТЕРр64-37-4</t>
  </si>
  <si>
    <t>Расчистка лепных масок-замков высотой до 250 мм от покрасок Расчистка лепных масок-замков высотой до 250 мм от покрасок трудноудаляемых</t>
  </si>
  <si>
    <t>ТЕРр64-37-5</t>
  </si>
  <si>
    <t>Ремонт лепных масок-замков высотой до 250 мм с догипсовкой и расчисткой от покрасок Ремонт лепных масок-замков высотой до 250 мм с догипсовкой и расчисткой от покрасок легкоудаляемых</t>
  </si>
  <si>
    <t>ТЕРр64-37-6</t>
  </si>
  <si>
    <t>Ремонт лепных масок-замков высотой до 250 мм с догипсовкой и расчисткой от покрасок Ремонт лепных масок-замков высотой до 250 мм с догипсовкой и расчисткой от покрасок трудноудаляемых</t>
  </si>
  <si>
    <t>ТЕРр64-37-7</t>
  </si>
  <si>
    <t>Ремонт лепных масок-замков высотой до 250 мм с догипсовкой и расчисткой от покрасок Реставрация лепных масок-замков высотой до 250 мм под модель</t>
  </si>
  <si>
    <t>Раздел 38. Маски-замки высотой до 500 мм</t>
  </si>
  <si>
    <t>ТЕРр64-38-1</t>
  </si>
  <si>
    <t>Смена лепных масок-замков высотой до 500 мм Смена лепных масок-замков высотой до 500 мм цементных</t>
  </si>
  <si>
    <t>ТЕРр64-38-2</t>
  </si>
  <si>
    <t>Смена лепных масок-замков высотой до 500 мм Смена лепных масок-замков высотой до 500 мм гипсовых</t>
  </si>
  <si>
    <t>ТЕРр64-38-3</t>
  </si>
  <si>
    <t>Расчистка лепных масок-замков высотой до 500 мм от покрасок Расчистка лепных масок-замков высотой до 500 мм от покрасок легкоудаляемых</t>
  </si>
  <si>
    <t>ТЕРр64-38-4</t>
  </si>
  <si>
    <t>Расчистка лепных масок-замков высотой до 500 мм от покрасок Расчистка лепных масок-замков высотой до 500 мм от покрасок трудноудаляемых</t>
  </si>
  <si>
    <t>ТЕРр64-38-5</t>
  </si>
  <si>
    <t>Ремонт лепных масок-замков высотой до 500 мм с догипсовкой и расчисткой от покрасок Ремонт лепных масок-замков высотой до 500 мм с догипсовкой и расчисткой от покрасок легкоудаляемых</t>
  </si>
  <si>
    <t>ТЕРр64-38-6</t>
  </si>
  <si>
    <t>Ремонт лепных масок-замков высотой до 500 мм с догипсовкой и расчисткой от покрасок Ремонт лепных масок-замков высотой до 500 мм с догипсовкой и расчисткой от покрасок трудноудаляемых</t>
  </si>
  <si>
    <t>ТЕРр64-38-7</t>
  </si>
  <si>
    <t>Ремонт лепных масок-замков высотой до 500 мм с догипсовкой и расчисткой от покрасок Реставрация лепных масок-замков высотой до 500 мм под модель</t>
  </si>
  <si>
    <t>Раздел 39. Погонные лепные изделия высотой до 50 мм</t>
  </si>
  <si>
    <t>ТЕРр64-39-1</t>
  </si>
  <si>
    <t>Смена погонных лепных изделий высотой до 50 мм Смена погонных лепных изделий высотой до 50 мм цементных</t>
  </si>
  <si>
    <t>ТЕРр64-39-2</t>
  </si>
  <si>
    <t>Смена погонных лепных изделий высотой до 50 мм Смена погонных лепных изделий высотой до 50 мм гипсовых</t>
  </si>
  <si>
    <t>ТЕРр64-39-3</t>
  </si>
  <si>
    <t>Расчистка погонных лепных изделий высотой до 50 мм от покрасок Расчистка погонных лепных изделий высотой до 50 мм от покрасок легкоудаляемых</t>
  </si>
  <si>
    <t>ТЕРр64-39-4</t>
  </si>
  <si>
    <t>Расчистка погонных лепных изделий высотой до 50 мм от покрасок Расчистка погонных лепных изделий высотой до 50 мм от покрасок трудноудаляемых</t>
  </si>
  <si>
    <t>ТЕРр64-39-5</t>
  </si>
  <si>
    <t>Ремонт погонных лепных изделий высотой до 50 мм с догипсовкой и расчисткой от покрасок Ремонт погонных лепных изделий высотой до 50 мм с догипсовкой и расчисткой от покрасок легкоудаляемых</t>
  </si>
  <si>
    <t>ТЕРр64-39-6</t>
  </si>
  <si>
    <t>Ремонт погонных лепных изделий высотой до 50 мм с догипсовкой и расчисткой от покрасок Ремонт погонных лепных изделий высотой до 50 мм с догипсовкой и расчисткой от покрасок трудноудаляемых</t>
  </si>
  <si>
    <t>ТЕРр64-39-7</t>
  </si>
  <si>
    <t>Ремонт погонных лепных изделий высотой до 50 мм с догипсовкой и расчисткой от покрасок Реставрация погонных лепных изделий высотой до 50 мм под модель</t>
  </si>
  <si>
    <t>Раздел 40. Погонные лепные изделия высотой до 100 мм</t>
  </si>
  <si>
    <t>ТЕРр64-40-1</t>
  </si>
  <si>
    <t>Смена погонных лепных изделий высотой до 100 мм Смена погонных лепных изделий высотой до 100 мм цементных</t>
  </si>
  <si>
    <t>ТЕРр64-40-2</t>
  </si>
  <si>
    <t>Смена погонных лепных изделий высотой до 100 мм Смена погонных лепных изделий высотой до 100 мм гипсовых</t>
  </si>
  <si>
    <t>ТЕРр64-40-3</t>
  </si>
  <si>
    <t>Расчистка погонных лепных изделий высотой до 100 мм от покрасок Расчистка погонных лепных изделий высотой до 100 мм от покрасок легкоудаляемых</t>
  </si>
  <si>
    <t>ТЕРр64-40-4</t>
  </si>
  <si>
    <t>Расчистка погонных лепных изделий высотой до 100 мм от покрасок Расчистка погонных лепных изделий высотой до 100 мм от покрасок трудноудаляемых</t>
  </si>
  <si>
    <t>ТЕРр64-40-5</t>
  </si>
  <si>
    <t>Ремонт погонных лепных изделий высотой до 100 мм с догипсовкой и расчисткой от покрасок Ремонт погонных лепных изделий высотой до 100 мм с догипсовкой и расчисткой от покрасок легкоудаляемых</t>
  </si>
  <si>
    <t>ТЕРр64-40-6</t>
  </si>
  <si>
    <t>Ремонт погонных лепных изделий высотой до 100 мм с догипсовкой и расчисткой от покрасок Ремонт погонных лепных изделий высотой до 100 мм с догипсовкой и расчисткой от покрасок трудноудаляемых</t>
  </si>
  <si>
    <t>ТЕРр64-40-7</t>
  </si>
  <si>
    <t>Ремонт погонных лепных изделий высотой до 100 мм с догипсовкой и расчисткой от покрасок Реставрация погонных лепных изделий высотой до 100 мм под модель</t>
  </si>
  <si>
    <t>Раздел 41. Погонные лепные изделия высотой до 200 мм</t>
  </si>
  <si>
    <t>ТЕРр64-41-1</t>
  </si>
  <si>
    <t>Смена погонных лепных изделий высотой до 200 мм Смена погонных лепных изделий высотой до 200 мм цементных</t>
  </si>
  <si>
    <t>ТЕРр64-41-2</t>
  </si>
  <si>
    <t>Смена погонных лепных изделий высотой до 200 мм Смена погонных лепных изделий высотой до 200 мм гипсовых</t>
  </si>
  <si>
    <t>ТЕРр64-41-3</t>
  </si>
  <si>
    <t>Расчистка погонных лепных изделий высотой до 200 мм от покрасок Расчистка погонных лепных изделий высотой до 200 мм от покрасок легкоудаляемых</t>
  </si>
  <si>
    <t>ТЕРр64-41-4</t>
  </si>
  <si>
    <t>Расчистка погонных лепных изделий высотой до 200 мм от покрасок Расчистка погонных лепных изделий высотой до 200 мм от покрасок трудноудаляемых</t>
  </si>
  <si>
    <t>ТЕРр64-41-5</t>
  </si>
  <si>
    <t>Ремонт погонных лепных изделий высотой до 200 мм с догипсовкой и расчисткой от покрасок Ремонт погонных лепных изделий высотой до 200 мм с догипсовкой и расчисткой от покрасок легкоудаляемых</t>
  </si>
  <si>
    <t>ТЕРр64-41-6</t>
  </si>
  <si>
    <t>Ремонт погонных лепных изделий высотой до 200 мм с догипсовкой и расчисткой от покрасок Ремонт погонных лепных изделий высотой до 200 мм с догипсовкой и расчисткой от покрасок трудноудаляемых</t>
  </si>
  <si>
    <t>ТЕРр64-41-7</t>
  </si>
  <si>
    <t>Ремонт погонных лепных изделий высотой до 200 мм с догипсовкой и расчисткой от покрасок Реставрация погонных лепных изделий высотой до 200 мм под модель</t>
  </si>
  <si>
    <t>Раздел 42. Погонные лепные изделия высотой до 300 мм</t>
  </si>
  <si>
    <t>ТЕРр64-42-1</t>
  </si>
  <si>
    <t>Смена погонных лепных изделий высотой до 300 мм Смена погонных лепных изделий высотой до 300 мм цементных</t>
  </si>
  <si>
    <t>ТЕРр64-42-2</t>
  </si>
  <si>
    <t>Смена погонных лепных изделий высотой до 300 мм Смена погонных лепных изделий высотой до 300 мм гипсовых</t>
  </si>
  <si>
    <t>ТЕРр64-42-3</t>
  </si>
  <si>
    <t>Расчистка погонных лепных изделий высотой до 300 мм от покрасок Расчистка погонных лепных изделий высотой до 300 мм от покрасок легкоудаляемых</t>
  </si>
  <si>
    <t>ТЕРр64-42-4</t>
  </si>
  <si>
    <t>Расчистка погонных лепных изделий высотой до 300 мм от покрасок Расчистка погонных лепных изделий высотой до 300 мм от покрасок трудноудаляемых</t>
  </si>
  <si>
    <t>ТЕРр64-42-5</t>
  </si>
  <si>
    <t>Ремонт погонных лепных изделий высотой до 300 мм с догипсовкой и расчисткой от покрасок Ремонт погонных лепных изделий высотой до 300 мм с догипсовкой и расчисткой от покрасок легкоудаляемых</t>
  </si>
  <si>
    <t>ТЕРр64-42-6</t>
  </si>
  <si>
    <t>Ремонт погонных лепных изделий высотой до 300 мм с догипсовкой и расчисткой от покрасок Ремонт погонных лепных изделий высотой до 300 мм с догипсовкой и расчисткой от покрасок трудноудаляемых</t>
  </si>
  <si>
    <t>ТЕРр64-42-7</t>
  </si>
  <si>
    <t>Ремонт погонных лепных изделий высотой до 300 мм с догипсовкой и расчисткой от покрасок Реставрация погонных лепных изделий высотой до 300 мм под модель</t>
  </si>
  <si>
    <t>Раздел 43. Поручни шириной до 250 мм</t>
  </si>
  <si>
    <t>ТЕРр64-43-1</t>
  </si>
  <si>
    <t>Смена лепных поручней шириной до 250 мм Смена лепных поручней шириной до 250 мм цементных</t>
  </si>
  <si>
    <t>ТЕРр64-43-2</t>
  </si>
  <si>
    <t>Смена лепных поручней шириной до 250 мм Смена лепных поручней шириной до 250 мм гипсовых</t>
  </si>
  <si>
    <t>ТЕРр64-43-3</t>
  </si>
  <si>
    <t>Расчистка лепных поручней шириной до 250 мм от покрасок Расчистка лепных поручней шириной до 250 мм от покрасок легкоудаляемых</t>
  </si>
  <si>
    <t>ТЕРр64-43-4</t>
  </si>
  <si>
    <t>Расчистка лепных поручней шириной до 250 мм от покрасок Расчистка лепных поручней шириной до 250 мм от покрасок трудноудаляемых</t>
  </si>
  <si>
    <t>ТЕРр64-43-5</t>
  </si>
  <si>
    <t>Ремонт лепных поручней шириной до 250 мм с догипсовкой и расчисткой от покрасок Ремонт лепных поручней шириной до 250 мм с догипсовкой и расчисткой от покрасок легкоудаляемых</t>
  </si>
  <si>
    <t>ТЕРр64-43-6</t>
  </si>
  <si>
    <t>Ремонт лепных поручней шириной до 250 мм с догипсовкой и расчисткой от покрасок Ремонт лепных поручней шириной до 250 мм с догипсовкой и расчисткой от покрасок трудноудаляемых</t>
  </si>
  <si>
    <t>ТЕРр64-43-7</t>
  </si>
  <si>
    <t>Ремонт лепных поручней шириной до 250 мм с догипсовкой и расчисткой от покрасок Реставрация лепных поручней шириной до 250 мм под модель</t>
  </si>
  <si>
    <t>Раздел 44. Розетки диаметром до 200 мм</t>
  </si>
  <si>
    <t>ТЕРр64-44-1</t>
  </si>
  <si>
    <t>Смена лепных розеток диаметром до 200 мм Смена лепных розеток диаметром до 200 мм цементных</t>
  </si>
  <si>
    <t>ТЕРр64-44-2</t>
  </si>
  <si>
    <t>Смена лепных розеток диаметром до 200 мм Смена лепных розеток диаметром до 200 мм гипсовых</t>
  </si>
  <si>
    <t>ТЕРр64-44-3</t>
  </si>
  <si>
    <t>Расчистка лепных розеток диаметром до 200 мм от покрасок Расчистка лепных розеток диаметром до 200 мм от покрасок легкоудаляемых</t>
  </si>
  <si>
    <t>ТЕРр64-44-4</t>
  </si>
  <si>
    <t>Расчистка лепных розеток диаметром до 200 мм от покрасок Расчистка лепных розеток диаметром до 200 мм от покрасок трудноудаляемых</t>
  </si>
  <si>
    <t>ТЕРр64-44-5</t>
  </si>
  <si>
    <t>Ремонт лепных розеток диаметром до 200 мм с догипсовкой и расчисткой от покрасок Ремонт лепных розеток диаметром до 200 мм с догипсовкой и расчисткой от покрасок легкоудаляемых</t>
  </si>
  <si>
    <t>ТЕРр64-44-6</t>
  </si>
  <si>
    <t>Ремонт лепных розеток диаметром до 200 мм с догипсовкой и расчисткой от покрасок Ремонт лепных розеток диаметром до 200 мм с догипсовкой и расчисткой от покрасок трудноудаляемых</t>
  </si>
  <si>
    <t>ТЕРр64-44-7</t>
  </si>
  <si>
    <t>Ремонт лепных розеток диаметром до 200 мм с догипсовкой и расчисткой от покрасок Реставрация лепных розеток диаметром до 200 мм под модель</t>
  </si>
  <si>
    <t>Раздел 45. Розетки диаметром до 300 мм</t>
  </si>
  <si>
    <t>ТЕРр64-45-1</t>
  </si>
  <si>
    <t>Смена лепных розеток диаметром до 300 мм Смена лепных розеток диаметром до 300 мм цементных</t>
  </si>
  <si>
    <t>ТЕРр64-45-2</t>
  </si>
  <si>
    <t>Смена лепных розеток диаметром до 300 мм Смена лепных розеток диаметром до 300 мм гипсовых</t>
  </si>
  <si>
    <t>ТЕРр64-45-3</t>
  </si>
  <si>
    <t>Расчистка лепных розеток диаметром до 300 мм от покрасок Расчистка лепных розеток диаметром до 300 мм от покрасок легкоудаляемых</t>
  </si>
  <si>
    <t>ТЕРр64-45-4</t>
  </si>
  <si>
    <t>Расчистка лепных розеток диаметром до 300 мм от покрасок Расчистка лепных розеток диаметром до 300 мм от покрасок трудноудаляемых</t>
  </si>
  <si>
    <t>ТЕРр64-45-5</t>
  </si>
  <si>
    <t>Ремонт лепных розеток диаметром до 300 мм с догипсовкой и расчисткой от покрасок Ремонт лепных розеток диаметром до 300 мм с догипсовкой и расчисткой от покрасок легкоудаляемых</t>
  </si>
  <si>
    <t>ТЕРр64-45-6</t>
  </si>
  <si>
    <t>Ремонт лепных розеток диаметром до 300 мм с догипсовкой и расчисткой от покрасок Ремонт лепных розеток диаметром до 300 мм с догипсовкой и расчисткой от покрасок трудноудаляемых</t>
  </si>
  <si>
    <t>ТЕРр64-45-7</t>
  </si>
  <si>
    <t>Ремонт лепных розеток диаметром до 300 мм с догипсовкой и расчисткой от покрасок Реставрация лепных розеток диаметром до 300 мм под модель</t>
  </si>
  <si>
    <t>Раздел 46. Розетки диаметром до 500 мм</t>
  </si>
  <si>
    <t>ТЕРр64-46-1</t>
  </si>
  <si>
    <t>Смена лепных розеток диаметром до 500 мм Смена лепных розеток диаметром до 500 мм цементных</t>
  </si>
  <si>
    <t>ТЕРр64-46-2</t>
  </si>
  <si>
    <t>Смена лепных розеток диаметром до 500 мм Смена лепных розеток диаметром до 500 мм гипсовых</t>
  </si>
  <si>
    <t>ТЕРр64-46-3</t>
  </si>
  <si>
    <t>Расчистка лепных розеток диаметром до 500 мм от покрасок Расчистка лепных розеток диаметром до 500 мм от покрасок легкоудаляемых</t>
  </si>
  <si>
    <t>ТЕРр64-46-4</t>
  </si>
  <si>
    <t>Расчистка лепных розеток диаметром до 500 мм от покрасок Расчистка лепных розеток диаметром до 500 мм от покрасок трудноудаляемых</t>
  </si>
  <si>
    <t>ТЕРр64-46-5</t>
  </si>
  <si>
    <t>Ремонт лепных розеток диаметром до 500 мм с догипсовкой и расчисткой от покрасок Ремонт лепных розеток диаметром до 500 мм с догипсовкой и расчисткой от покрасок легкоудаляемых</t>
  </si>
  <si>
    <t>ТЕРр64-46-6</t>
  </si>
  <si>
    <t>Ремонт лепных розеток диаметром до 500 мм с догипсовкой и расчисткой от покрасок Ремонт лепных розеток диаметром до 500 мм с догипсовкой и расчисткой от покрасок трудноудаляемых</t>
  </si>
  <si>
    <t>ТЕРр64-46-7</t>
  </si>
  <si>
    <t>Ремонт лепных розеток диаметром до 500 мм с догипсовкой и расчисткой от покрасок Реставрация лепных розеток диаметром до 500 мм под модель</t>
  </si>
  <si>
    <t>Раздел 47. Розетки диаметром до 800 мм</t>
  </si>
  <si>
    <t>ТЕРр64-47-1</t>
  </si>
  <si>
    <t>Смена лепных розеток диаметром до 800 мм Смена лепных розеток диаметром до 800 мм цементных</t>
  </si>
  <si>
    <t>ТЕРр64-47-2</t>
  </si>
  <si>
    <t>Смена лепных розеток диаметром до 800 мм Смена лепных розеток диаметром до 800 мм гипсовых</t>
  </si>
  <si>
    <t>ТЕРр64-47-3</t>
  </si>
  <si>
    <t>Расчистка лепных розеток диаметром до 800 мм от покрасок Расчистка лепных розеток диаметром до 800 мм от покрасок легкоудаляемых</t>
  </si>
  <si>
    <t>ТЕРр64-47-4</t>
  </si>
  <si>
    <t>Расчистка лепных розеток диаметром до 800 мм от покрасок Расчистка лепных розеток диаметром до 800 мм от покрасок трудноудаляемых</t>
  </si>
  <si>
    <t>ТЕРр64-47-5</t>
  </si>
  <si>
    <t>Ремонт лепных розеток диаметром до 800 мм с догипсовкой и расчисткой от покрасок Ремонт лепных розеток диаметром до 800 мм с догипсовкой и расчисткой от покрасок легкоудаляемых</t>
  </si>
  <si>
    <t>ТЕРр64-47-6</t>
  </si>
  <si>
    <t>Ремонт лепных розеток диаметром до 800 мм с догипсовкой и расчисткой от покрасок Ремонт лепных розеток диаметром до 800 мм с догипсовкой и расчисткой от покрасок трудноудаляемых</t>
  </si>
  <si>
    <t>ТЕРр64-47-7</t>
  </si>
  <si>
    <t>Ремонт лепных розеток диаметром до 800 мм с догипсовкой и расчисткой от покрасок Реставрация лепных розеток диаметром до 800 мм под модель</t>
  </si>
  <si>
    <t>Раздел 48. Решетки вентиляционные площадью до 0,1 м2</t>
  </si>
  <si>
    <t>ТЕРр64-48-1</t>
  </si>
  <si>
    <t>Смена лепных гипсовых решеток вентиляционных площадью до 0,1 м2</t>
  </si>
  <si>
    <t>ТЕРр64-48-2</t>
  </si>
  <si>
    <t>Расчистка лепных решеток вентиляционных площадью до 0,1 м2 от покрасок Расчистка лепных решеток вентиляционных площадью до 0,1 м2 от покрасок легкоудаляемых</t>
  </si>
  <si>
    <t>ТЕРр64-48-3</t>
  </si>
  <si>
    <t>Расчистка лепных решеток вентиляционных площадью до 0,1 м2 от покрасок Расчистка лепных решеток вентиляционных площадью до 0,1 м2 от покрасок трудноудаляемых</t>
  </si>
  <si>
    <t>ТЕРр64-48-4</t>
  </si>
  <si>
    <t>Ремонт лепных решеток вентиляционных площадью до 0,1 м2 с догипсовкой и расчисткой от покрасок Ремонт лепных решеток вентиляционных площадью до 0,1 м2 с догипсовкой и расчисткой от покрасок легкоудаляемых</t>
  </si>
  <si>
    <t>ТЕРр64-48-5</t>
  </si>
  <si>
    <t>Ремонт лепных решеток вентиляционных площадью до 0,1 м2 с догипсовкой и расчисткой от покрасок Ремонт лепных решеток вентиляционных площадью до 0,1 м2 с догипсовкой и расчисткой от покрасок трудноудаляемых</t>
  </si>
  <si>
    <t>ТЕРр64-48-6</t>
  </si>
  <si>
    <t>Ремонт лепных решеток вентиляционных площадью до 0,1 м2 с догипсовкой и расчисткой от покрасок Реставрация лепных решеток вентиляционных площадью до 0,1 м2 под модель</t>
  </si>
  <si>
    <t>Раздел 49. Решетки вентиляционные площадью до 0,4 м2</t>
  </si>
  <si>
    <t>ТЕРр64-49-1</t>
  </si>
  <si>
    <t>Смена лепных гипсовых решеток вентиляционных площадью до 0,4 м2</t>
  </si>
  <si>
    <t>ТЕРр64-49-2</t>
  </si>
  <si>
    <t>Расчистка лепных решеток вентиляционных площадью до 0,4 м2 от покрасок Расчистка лепных решеток вентиляционных площадью до 0,4 м2 от покрасок легкоудаляемых</t>
  </si>
  <si>
    <t>ТЕРр64-49-3</t>
  </si>
  <si>
    <t>Расчистка лепных решеток вентиляционных площадью до 0,4 м2 от покрасок Расчистка лепных решеток вентиляционных площадью до 0,4 м2 от покрасок трудноудаляемых</t>
  </si>
  <si>
    <t>ТЕРр64-49-4</t>
  </si>
  <si>
    <t>Ремонт лепных решеток вентиляционных площадью до 0,4 м2 с догипсовкой и расчисткой от покрасок Ремонт лепных решеток вентиляционных площадью до 0,4 м2 с догипсовкой и расчисткой от покрасок легкоудаляемых</t>
  </si>
  <si>
    <t>ТЕРр64-49-5</t>
  </si>
  <si>
    <t>Ремонт лепных решеток вентиляционных площадью до 0,4 м2 с догипсовкой и расчисткой от покрасок Ремонт лепных решеток вентиляционных площадью до 0,4 м2 с догипсовкой и расчисткой от покрасок трудноудаляемых</t>
  </si>
  <si>
    <t>ТЕРр64-49-6</t>
  </si>
  <si>
    <t>Ремонт лепных решеток вентиляционных площадью до 0,4 м2 с догипсовкой и расчисткой от покрасок Реставрация лепных решеток вентиляционных площадью до 0,4 м2 под модель</t>
  </si>
  <si>
    <t>Раздел 50. Сухари высотой до 150 мм</t>
  </si>
  <si>
    <t>ТЕРр64-50-1</t>
  </si>
  <si>
    <t>Смена лепных сухарей высотой до 150 мм Смена лепных сухарей высотой до 150 мм цементных</t>
  </si>
  <si>
    <t>ТЕРр64-50-2</t>
  </si>
  <si>
    <t>Смена лепных сухарей высотой до 150 мм Смена лепных сухарей высотой до 150 мм гипсовых</t>
  </si>
  <si>
    <t>ТЕРр64-50-3</t>
  </si>
  <si>
    <t>Расчистка лепных сухарей высотой до 150 мм от покрасок Расчистка лепных сухарей высотой до 150 мм от покрасок легкоудаляемых</t>
  </si>
  <si>
    <t>ТЕРр64-50-4</t>
  </si>
  <si>
    <t>Расчистка лепных сухарей высотой до 150 мм от покрасок Расчистка лепных сухарей высотой до 150 мм от покрасок трудноудаляемых</t>
  </si>
  <si>
    <t>ТЕРр64-50-5</t>
  </si>
  <si>
    <t>Ремонт лепных сухарей высотой до 150 мм с догипсовкой и расчисткой от покрасок Ремонт лепных сухарей высотой до 150 мм с догипсовкой и расчисткой от покрасок легкоудаляемых</t>
  </si>
  <si>
    <t>ТЕРр64-50-6</t>
  </si>
  <si>
    <t>Ремонт лепных сухарей высотой до 150 мм с догипсовкой и расчисткой от покрасок Ремонт лепных сухарей высотой до 150 мм с догипсовкой и расчисткой от покрасок трудноудаляемых</t>
  </si>
  <si>
    <t>ТЕРр64-50-7</t>
  </si>
  <si>
    <t>Ремонт лепных сухарей высотой до 150 мм с догипсовкой и расчисткой от покрасок Реставрация лепных сухарей высотой до 150 мм под модель</t>
  </si>
  <si>
    <t>Раздел 51. Сухари высотой до 250 мм</t>
  </si>
  <si>
    <t>ТЕРр64-51-1</t>
  </si>
  <si>
    <t>Смена лепных сухарей высотой до 250 мм Смена лепных сухарей высотой до 250 мм цементных</t>
  </si>
  <si>
    <t>ТЕРр64-51-2</t>
  </si>
  <si>
    <t>Смена лепных сухарей высотой до 250 мм Смена лепных сухарей высотой до 250 мм гипсовых</t>
  </si>
  <si>
    <t>ТЕРр64-51-3</t>
  </si>
  <si>
    <t>Расчистка лепных сухарей высотой до 250 мм от покрасок Расчистка лепных сухарей высотой до 250 мм от покрасок легкоудаляемых</t>
  </si>
  <si>
    <t>ТЕРр64-51-4</t>
  </si>
  <si>
    <t>Расчистка лепных сухарей высотой до 250 мм от покрасок Расчистка лепных сухарей высотой до 250 мм от покрасок трудноудаляемых</t>
  </si>
  <si>
    <t>ТЕРр64-51-5</t>
  </si>
  <si>
    <t>Ремонт лепных сухарей высотой до 250 мм с догипсовкой и расчисткой от покрасок Ремонт лепных сухарей высотой до 250 мм с догипсовкой и расчисткой от покрасок легкоудаляемых</t>
  </si>
  <si>
    <t>ТЕРр64-51-6</t>
  </si>
  <si>
    <t>Ремонт лепных сухарей высотой до 250 мм с догипсовкой и расчисткой от покрасок Ремонт лепных сухарей высотой до 250 мм с догипсовкой и расчисткой от покрасок трудноудаляемых</t>
  </si>
  <si>
    <t>ТЕРр64-51-7</t>
  </si>
  <si>
    <t>Ремонт лепных сухарей высотой до 250 мм с догипсовкой и расчисткой от покрасок Реставрация лепных сухарей высотой до 250 мм под модель</t>
  </si>
  <si>
    <t>Раздел 52. Триглифы высотой до 250 мм</t>
  </si>
  <si>
    <t>ТЕРр64-52-1</t>
  </si>
  <si>
    <t>Смена лепных триглифов высотой до 250 мм Смена лепных триглифов высотой до 250 мм цементных</t>
  </si>
  <si>
    <t>ТЕРр64-52-2</t>
  </si>
  <si>
    <t>Смена лепных триглифов высотой до 250 мм Смена лепных триглифов высотой до 250 мм гипсовых</t>
  </si>
  <si>
    <t>ТЕРр64-52-3</t>
  </si>
  <si>
    <t>Расчистка лепных триглифов высотой до 250 мм от покрасок Расчистка лепных триглифов высотой до 250 мм от покрасок легкоудаляемых</t>
  </si>
  <si>
    <t>ТЕРр64-52-4</t>
  </si>
  <si>
    <t>Расчистка лепных триглифов высотой до 250 мм от покрасок Расчистка лепных триглифов высотой до 250 мм от покрасок трудноудаляемых</t>
  </si>
  <si>
    <t>ТЕРр64-52-5</t>
  </si>
  <si>
    <t>Ремонт лепных триглифов высотой до 250 мм с догипсовкой и расчисткой от покрасок Ремонт лепных триглифов высотой до 250 мм с догипсовкой и расчисткой от покрасок легкоудаляемых</t>
  </si>
  <si>
    <t>ТЕРр64-52-6</t>
  </si>
  <si>
    <t>Ремонт лепных триглифов высотой до 250 мм с догипсовкой и расчисткой от покрасок Ремонт лепных триглифов высотой до 250 мм с догипсовкой и расчисткой от покрасок трудноудаляемых</t>
  </si>
  <si>
    <t>ТЕРр64-52-7</t>
  </si>
  <si>
    <t>Ремонт лепных триглифов высотой до 250 мм с догипсовкой и расчисткой от покрасок Реставрация лепных триглифов высотой до 250 мм под модель</t>
  </si>
  <si>
    <t>Раздел 53. Триглифы высотой до 350 мм</t>
  </si>
  <si>
    <t>ТЕРр64-53-1</t>
  </si>
  <si>
    <t>Смена лепных триглифов высотой до 350 мм Смена лепных триглифов высотой до 350 мм цементных</t>
  </si>
  <si>
    <t>ТЕРр64-53-2</t>
  </si>
  <si>
    <t>Смена лепных триглифов высотой до 350 мм Смена лепных триглифов высотой до 350 мм гипсовых</t>
  </si>
  <si>
    <t>ТЕРр64-53-3</t>
  </si>
  <si>
    <t>Расчистка лепных триглифов высотой до 350 мм от покрасок Расчистка лепных триглифов высотой до 350 мм от покрасок легкоудаляемых</t>
  </si>
  <si>
    <t>ТЕРр64-53-4</t>
  </si>
  <si>
    <t>Расчистка лепных триглифов высотой до 350 мм от покрасок Расчистка лепных триглифов высотой до 350 мм от покрасок трудноудаляемых</t>
  </si>
  <si>
    <t>ТЕРр64-53-5</t>
  </si>
  <si>
    <t>Ремонт лепных триглифов высотой до 350 мм с догипсовкой и расчисткой от покрасок Ремонт лепных триглифов высотой до 350 мм с догипсовкой и расчисткой от покрасок легкоудаляемых</t>
  </si>
  <si>
    <t>ТЕРр64-53-6</t>
  </si>
  <si>
    <t>Ремонт лепных триглифов высотой до 350 мм с догипсовкой и расчисткой от покрасок Ремонт лепных триглифов высотой до 350 мм с догипсовкой и расчисткой от покрасок трудноудаляемых</t>
  </si>
  <si>
    <t>ТЕРр64-53-7</t>
  </si>
  <si>
    <t>Ремонт лепных триглифов высотой до 350 мм с догипсовкой и расчисткой от покрасок Реставрация лепных триглифов высотой до 350 мм под модель</t>
  </si>
  <si>
    <t>Раздел 54. Триглифы высотой до 750 мм</t>
  </si>
  <si>
    <t>ТЕРр64-54-1</t>
  </si>
  <si>
    <t>Смена лепных триглифов высотой до 750 мм Смена лепных триглифов высотой до 750 мм цементных</t>
  </si>
  <si>
    <t>ТЕРр64-54-2</t>
  </si>
  <si>
    <t>Смена лепных триглифов высотой до 750 мм Смена лепных триглифов высотой до 750 мм гипсовых</t>
  </si>
  <si>
    <t>ТЕРр64-54-3</t>
  </si>
  <si>
    <t>Расчистка лепных триглифов высотой до 750 мм от покрасок Расчистка лепных триглифов высотой до 750 мм от покрасок легкоудаляемых</t>
  </si>
  <si>
    <t>ТЕРр64-54-4</t>
  </si>
  <si>
    <t>Расчистка лепных триглифов высотой до 750 мм от покрасок Расчистка лепных триглифов высотой до 750 мм от покрасок трудноудаляемых</t>
  </si>
  <si>
    <t>ТЕРр64-54-5</t>
  </si>
  <si>
    <t>Ремонт лепных триглифов высотой до 750 мм с догипсовкой и расчисткой от покрасок Ремонт лепных триглифов высотой до 750 мм с догипсовкой и расчисткой от покрасок легкоудаляемых</t>
  </si>
  <si>
    <t>ТЕРр64-54-6</t>
  </si>
  <si>
    <t>Ремонт лепных триглифов высотой до 750 мм с догипсовкой и расчисткой от покрасок Ремонт лепных триглифов высотой до 750 мм с догипсовкой и расчисткой от покрасок трудноудаляемых</t>
  </si>
  <si>
    <t>ТЕРр64-54-7</t>
  </si>
  <si>
    <t>Ремонт лепных триглифов высотой до 750 мм с догипсовкой и расчисткой от покрасок Реставрация лепных триглифов высотой до 750 мм под модель</t>
  </si>
  <si>
    <t>Раздел 55. Шишки высотой до 250 мм</t>
  </si>
  <si>
    <t>ТЕРр64-55-1</t>
  </si>
  <si>
    <t>Смена лепных шишек высотой до 250 мм Смена лепных шишек высотой до 250 мм цементных</t>
  </si>
  <si>
    <t>ТЕРр64-55-2</t>
  </si>
  <si>
    <t>Смена лепных шишек высотой до 250 мм Смена лепных шишек высотой до 250 мм гипсовых</t>
  </si>
  <si>
    <t>ТЕРр64-55-3</t>
  </si>
  <si>
    <t>Расчистка лепных шишек высотой до 250 мм от покрасок Расчистка лепных шишек высотой до 250 мм от покрасок легкоудаляемых</t>
  </si>
  <si>
    <t>ТЕРр64-55-4</t>
  </si>
  <si>
    <t>Расчистка лепных шишек высотой до 250 мм от покрасок Расчистка лепных шишек высотой до 250 мм от покрасок трудноудаляемых</t>
  </si>
  <si>
    <t>ТЕРр64-55-5</t>
  </si>
  <si>
    <t>Ремонт лепных шишек высотой до 250 мм с догипсовкой и расчисткой от покрасок Ремонт лепных шишек высотой до 250 мм с догипсовкой и расчисткой от покрасок легкоудаляемых</t>
  </si>
  <si>
    <t>ТЕРр64-55-6</t>
  </si>
  <si>
    <t>Ремонт лепных шишек высотой до 250 мм с догипсовкой и расчисткой от покрасок Ремонт лепных шишек высотой до 250 мм с догипсовкой и расчисткой от покрасок трудноудаляемых</t>
  </si>
  <si>
    <t>ТЕРр64-55-7</t>
  </si>
  <si>
    <t>Ремонт лепных шишек высотой до 250 мм с догипсовкой и расчисткой от покрасок Реставрация лепных шишек высотой до 250 мм под модель</t>
  </si>
  <si>
    <t>Раздел 56. Эмблемы круглые диаметром до 200 мм</t>
  </si>
  <si>
    <t>ТЕРр64-56-1</t>
  </si>
  <si>
    <t>Смена лепных эмблем круглых диаметром до 200 мм Смена лепных эмблем круглых диаметром до 200 мм цементных</t>
  </si>
  <si>
    <t>ТЕРр64-56-2</t>
  </si>
  <si>
    <t>Смена лепных эмблем круглых диаметром до 200 мм Смена лепных эмблем круглых диаметром до 200 мм гипсовых</t>
  </si>
  <si>
    <t>ТЕРр64-56-3</t>
  </si>
  <si>
    <t>Расчистка лепных эмблем круглых диаметром до 200 мм от покрасок Расчистка лепных эмблем круглых диаметром до 200 мм от покрасок легкоудаляемых</t>
  </si>
  <si>
    <t>ТЕРр64-56-4</t>
  </si>
  <si>
    <t>Расчистка лепных эмблем круглых диаметром до 200 мм от покрасок Расчистка лепных эмблем круглых диаметром до 200 мм от покрасок трудноудаляемых</t>
  </si>
  <si>
    <t>ТЕРр64-56-5</t>
  </si>
  <si>
    <t>Ремонт лепных эмблем круглых диаметром до 200 мм с догипсовкой и расчисткой от покрасок Ремонт лепных эмблем круглых диаметром до 200 мм с догипсовкой и расчисткой от покрасок легкоудаляемых</t>
  </si>
  <si>
    <t>ТЕРр64-56-6</t>
  </si>
  <si>
    <t>Ремонт лепных эмблем круглых диаметром до 200 мм с догипсовкой и расчисткой от покрасок Ремонт лепных эмблем круглых диаметром до 200 мм с догипсовкой и расчисткой от покрасок трудноудаляемых</t>
  </si>
  <si>
    <t>ТЕРр64-56-7</t>
  </si>
  <si>
    <t>Ремонт лепных эмблем круглых диаметром до 200 мм с догипсовкой и расчисткой от покрасок Реставрация лепных эмблем круглых диаметром до 200 мм под модель</t>
  </si>
  <si>
    <t>Раздел 57. Эмблемы круглые диаметром до 300 мм</t>
  </si>
  <si>
    <t>ТЕРр64-57-1</t>
  </si>
  <si>
    <t>Смена лепных эмблем круглых диаметром до 300 мм Смена лепных эмблем круглых диаметром до 300 мм цементных</t>
  </si>
  <si>
    <t>ТЕРр64-57-2</t>
  </si>
  <si>
    <t>Смена лепных эмблем круглых диаметром до 300 мм Смена лепных эмблем круглых диаметром до 300 мм гипсовых</t>
  </si>
  <si>
    <t>ТЕРр64-57-3</t>
  </si>
  <si>
    <t>Расчистка лепных эмблем круглых диаметром до 300 мм от покрасок Расчистка лепных эмблем круглых диаметром до 300 мм от покрасок легкоудаляемых</t>
  </si>
  <si>
    <t>ТЕРр64-57-4</t>
  </si>
  <si>
    <t>Расчистка лепных эмблем круглых диаметром до 300 мм от покрасок Расчистка лепных эмблем круглых диаметром до 300 мм от покрасок трудноудаляемых</t>
  </si>
  <si>
    <t>ТЕРр64-57-5</t>
  </si>
  <si>
    <t>Ремонт лепных эмблем круглых диаметром до 300 мм с догипсовкой и расчисткой от покрасок Ремонт лепных эмблем круглых диаметром до 300 мм с догипсовкой и расчисткой от покрасок легкоудаляемых</t>
  </si>
  <si>
    <t>ТЕРр64-57-6</t>
  </si>
  <si>
    <t>Ремонт лепных эмблем круглых диаметром до 300 мм с догипсовкой и расчисткой от покрасок Ремонт лепных эмблем круглых диаметром до 300 мм с догипсовкой и расчисткой от покрасок трудноудаляемых</t>
  </si>
  <si>
    <t>ТЕРр64-57-7</t>
  </si>
  <si>
    <t>Ремонт лепных эмблем круглых диаметром до 300 мм с догипсовкой и расчисткой от покрасок Реставрация лепных эмблем круглых диаметром до 300 мм под модель</t>
  </si>
  <si>
    <t>Раздел 58. Эмблемы круглые диаметром до 500 мм</t>
  </si>
  <si>
    <t>ТЕРр64-58-1</t>
  </si>
  <si>
    <t>Смена лепных эмблем круглых диаметром до 500 мм Смена лепных эмблем круглых диаметром до 500 мм цементных</t>
  </si>
  <si>
    <t>ТЕРр64-58-2</t>
  </si>
  <si>
    <t>Смена лепных эмблем круглых диаметром до 500 мм Смена лепных эмблем круглых диаметром до 500 мм гипсовых</t>
  </si>
  <si>
    <t>ТЕРр64-58-3</t>
  </si>
  <si>
    <t>Расчистка лепных эмблем круглых диаметром до 500 мм от покрасок Расчистка лепных эмблем круглых диаметром до 500 мм от покрасок легкоудаляемых</t>
  </si>
  <si>
    <t>ТЕРр64-58-4</t>
  </si>
  <si>
    <t>Расчистка лепных эмблем круглых диаметром до 500 мм от покрасок Расчистка лепных эмблем круглых диаметром до 500 мм от покрасок трудноудаляемых</t>
  </si>
  <si>
    <t>ТЕРр64-58-5</t>
  </si>
  <si>
    <t>Ремонт лепных эмблем круглых диаметром до 500 мм с догипсовкой и расчисткой от покрасок Ремонт лепных эмблем круглых диаметром до 500 мм с догипсовкой и расчисткой от покрасок легкоудаляемых</t>
  </si>
  <si>
    <t>ТЕРр64-58-6</t>
  </si>
  <si>
    <t>Ремонт лепных эмблем круглых диаметром до 500 мм с догипсовкой и расчисткой от покрасок Ремонт лепных эмблем круглых диаметром до 500 мм с догипсовкой и расчисткой от покрасок трудноудаляемых</t>
  </si>
  <si>
    <t>ТЕРр64-58-7</t>
  </si>
  <si>
    <t>Ремонт лепных эмблем круглых диаметром до 500 мм с догипсовкой и расчисткой от покрасок Реставрация лепных эмблем круглых диаметром до 500 мм под модель</t>
  </si>
  <si>
    <t>Раздел 59. Эмблемы круглые диаметром до 800 мм</t>
  </si>
  <si>
    <t>ТЕРр64-59-1</t>
  </si>
  <si>
    <t>Смена лепных эмблем круглых диаметром до 800 мм Смена лепных эмблем круглых диаметром до 800 мм цементных</t>
  </si>
  <si>
    <t>ТЕРр64-59-2</t>
  </si>
  <si>
    <t>Смена лепных эмблем круглых диаметром до 800 мм Смена лепных эмблем круглых диаметром до 800 мм гипсовых</t>
  </si>
  <si>
    <t>ТЕРр64-59-3</t>
  </si>
  <si>
    <t>Расчистка лепных эмблем круглых диаметром до 800 мм от покрасок Расчистка лепных эмблем круглых диаметром до 800 мм от покрасок легкоудаляемых</t>
  </si>
  <si>
    <t>ТЕРр64-59-4</t>
  </si>
  <si>
    <t>Расчистка лепных эмблем круглых диаметром до 800 мм от покрасок Расчистка лепных эмблем круглых диаметром до 800 мм от покрасок трудноудаляемых</t>
  </si>
  <si>
    <t>ТЕРр64-59-5</t>
  </si>
  <si>
    <t>Ремонт лепных эмблем круглых диаметром до 800 мм с догипсовкой и расчисткой от покрасок Ремонт лепных эмблем круглых диаметром до 800 мм с догипсовкой и расчисткой от покрасок легкоудаляемых</t>
  </si>
  <si>
    <t>ТЕРр64-59-6</t>
  </si>
  <si>
    <t>Ремонт лепных эмблем круглых диаметром до 800 мм с догипсовкой и расчисткой от покрасок Ремонт лепных эмблем круглых диаметром до 800 мм с догипсовкой и расчисткой от покрасок трудноудаляемых</t>
  </si>
  <si>
    <t>ТЕРр64-59-7</t>
  </si>
  <si>
    <t>Ремонт лепных эмблем круглых диаметром до 800 мм с догипсовкой и расчисткой от покрасок Реставрация лепных эмблем круглых диаметром до 800 мм под модель</t>
  </si>
  <si>
    <t>Раздел 60. Эмблемы портальные площадью до 0,5 м2</t>
  </si>
  <si>
    <t>ТЕРр64-60-1</t>
  </si>
  <si>
    <t>Смена лепных эмблем портальных площадью до 0,5 м2 Смена лепных эмблем портальных площадью до 0,5 м2 цементных</t>
  </si>
  <si>
    <t>ТЕРр64-60-2</t>
  </si>
  <si>
    <t>Смена лепных эмблем портальных площадью до 0,5 м2 Смена лепных эмблем портальных площадью до 0,5 м2 гипсовых</t>
  </si>
  <si>
    <t>ТЕРр64-60-3</t>
  </si>
  <si>
    <t>Расчистка лепных эмблем портальных площадью до 0,5 м2 от покрасок Расчистка лепных эмблем портальных площадью до 0,5 м2 от покрасок легкоудаляемых</t>
  </si>
  <si>
    <t>ТЕРр64-60-4</t>
  </si>
  <si>
    <t>Расчистка лепных эмблем портальных площадью до 0,5 м2 от покрасок Расчистка лепных эмблем портальных площадью до 0,5 м2 от покрасок трудноудаляемых</t>
  </si>
  <si>
    <t>ТЕРр64-60-5</t>
  </si>
  <si>
    <t>Ремонт лепных эмблем портальных площадью до 0,5 м2 с догипсовкой и расчисткой от покрасок Ремонт лепных эмблем портальных площадью до 0,5 м2 с догипсовкой и расчисткой от покрасок легкоудаляемых</t>
  </si>
  <si>
    <t>ТЕРр64-60-6</t>
  </si>
  <si>
    <t>Ремонт лепных эмблем портальных площадью до 0,5 м2 с догипсовкой и расчисткой от покрасок Ремонт лепных эмблем портальных площадью до 0,5 м2 с догипсовкой и расчисткой от покрасок трудноудаляемых</t>
  </si>
  <si>
    <t>ТЕРр64-60-7</t>
  </si>
  <si>
    <t>Ремонт лепных эмблем портальных площадью до 0,5 м2 с догипсовкой и расчисткой от покрасок Реставрация лепных эмблем портальных площадью до 0,5 м2 под модель</t>
  </si>
  <si>
    <t>Раздел 61. Эмблемы портальные площадью до 0,75 м2</t>
  </si>
  <si>
    <t>ТЕРр64-61-1</t>
  </si>
  <si>
    <t>Смена лепных эмблем портальных площадью до 0,75 м2 Смена лепных эмблем портальных площадью до 0,75 м2 цементных</t>
  </si>
  <si>
    <t>ТЕРр64-61-2</t>
  </si>
  <si>
    <t>Смена лепных эмблем портальных площадью до 0,75 м2 Смена лепных эмблем портальных площадью до 0,75 м2 гипсовых</t>
  </si>
  <si>
    <t>ТЕРр64-61-3</t>
  </si>
  <si>
    <t>Расчистка лепных эмблем портальных площадью до 0,75 м2 от покрасок Расчистка лепных эмблем портальных площадью до 0,75 м2 от покрасок легкоудаляемых</t>
  </si>
  <si>
    <t>ТЕРр64-61-4</t>
  </si>
  <si>
    <t>Расчистка лепных эмблем портальных площадью до 0,75 м2 от покрасок Расчистка лепных эмблем портальных площадью до 0,75 м2 от покрасок трудноудаляемых</t>
  </si>
  <si>
    <t>ТЕРр64-61-5</t>
  </si>
  <si>
    <t>Ремонт лепных эмблем портальных площадью до 0,75 м2 с догипсовкой и расчисткой от покрасок Ремонт лепных эмблем портальных площадью до 0,75 м2 с догипсовкой и расчисткой от покрасок легкоудаляемых</t>
  </si>
  <si>
    <t>ТЕРр64-61-6</t>
  </si>
  <si>
    <t>Ремонт лепных эмблем портальных площадью до 0,75 м2 с догипсовкой и расчисткой от покрасок Ремонт лепных эмблем портальных площадью до 0,75 м2 с догипсовкой и расчисткой от покрасок трудноудаляемых</t>
  </si>
  <si>
    <t>ТЕРр64-61-7</t>
  </si>
  <si>
    <t>Ремонт лепных эмблем портальных площадью до 0,75 м2 с догипсовкой и расчисткой от покрасок Реставрация лепных эмблем портальных площадью до 0,75 м2 под модель</t>
  </si>
  <si>
    <t>Раздел 62. Эмблемы портальные площадью до 1,0 м2</t>
  </si>
  <si>
    <t>ТЕРр64-62-1</t>
  </si>
  <si>
    <t>Смена лепных эмблем портальных площадью до 1,0 м2 Смена лепных эмблем портальных площадью до 1,0 м2 цементных</t>
  </si>
  <si>
    <t>ТЕРр64-62-2</t>
  </si>
  <si>
    <t>Смена лепных эмблем портальных площадью до 1,0 м2 Смена лепных эмблем портальных площадью до 1,0 м2 гипсовых</t>
  </si>
  <si>
    <t>ТЕРр64-62-3</t>
  </si>
  <si>
    <t>Расчистка лепных эмблем портальных площадью до 1,0 м2 от покрасок Расчистка лепных эмблем портальных площадью до 1,0 м2 от покрасок легкоудаляемых</t>
  </si>
  <si>
    <t>ТЕРр64-62-4</t>
  </si>
  <si>
    <t>Расчистка лепных эмблем портальных площадью до 1,0 м2 от покрасок Расчистка лепных эмблем портальных площадью до 1,0 м2 от покрасок трудноудаляемых</t>
  </si>
  <si>
    <t>ТЕРр64-62-5</t>
  </si>
  <si>
    <t>Ремонт лепных эмблем портальных площадью до 1,0 м2 с догипсовкой и расчисткой от покрасок Ремонт лепных эмблем портальных площадью до 1,0 м2 с догипсовкой и расчисткой от покрасок легкоудаляемых</t>
  </si>
  <si>
    <t>ТЕРр64-62-6</t>
  </si>
  <si>
    <t>Ремонт лепных эмблем портальных площадью до 1,0 м2 с догипсовкой и расчисткой от покрасок Ремонт лепных эмблем портальных площадью до 1,0 м2 с догипсовкой и расчисткой от покрасок трудноудаляемых</t>
  </si>
  <si>
    <t>ТЕРр64-62-7</t>
  </si>
  <si>
    <t>Ремонт лепных эмблем портальных площадью до 1,0 м2 с догипсовкой и расчисткой от покрасок Реставрация лепных эмблем портальных площадью до 1,0 м2 под модель</t>
  </si>
  <si>
    <t>ТЕРр-2001-65 Внутренние санитарно-технические работы</t>
  </si>
  <si>
    <t>Раздел 1. Подраздел 65.1. ВОДОПРОВОД И КАНАЛИЗАЦИЯ</t>
  </si>
  <si>
    <t>Разборка трубопроводов из водогазопроводных труб</t>
  </si>
  <si>
    <t>ТЕРр65-1-1</t>
  </si>
  <si>
    <t>Разборка трубопроводов из водогазопроводных труб диаметром Разборка трубопроводов из водогазопроводных труб диаметром до 32 мм</t>
  </si>
  <si>
    <t>ТЕРр65-1-2</t>
  </si>
  <si>
    <t>Разборка трубопроводов из водогазопроводных труб диаметром Разборка трубопроводов из водогазопроводных труб диаметром до 63 мм</t>
  </si>
  <si>
    <t>ТЕРр65-1-3</t>
  </si>
  <si>
    <t>Разборка трубопроводов из водогазопроводных труб диаметром Разборка трубопроводов из водогазопроводных труб диаметром до 100 мм</t>
  </si>
  <si>
    <t>Разборка трубопроводов из чугунных канализационных труб</t>
  </si>
  <si>
    <t>ТЕРр65-2-1</t>
  </si>
  <si>
    <t>Разборка трубопроводов из чугунных канализационных труб диаметром Разборка трубопроводов из чугунных канализационных труб диаметром 50 мм</t>
  </si>
  <si>
    <t>ТЕРр65-2-2</t>
  </si>
  <si>
    <t>Разборка трубопроводов из чугунных канализационных труб диаметром Разборка трубопроводов из чугунных канализационных труб диаметром 100 мм</t>
  </si>
  <si>
    <t>ТЕРр65-2-3</t>
  </si>
  <si>
    <t>Разборка трубопроводов из чугунных канализационных труб диаметром Разборка трубопроводов из чугунных канализационных труб диаметром 150 мм</t>
  </si>
  <si>
    <t>Снятие арматуры</t>
  </si>
  <si>
    <t>ТЕРр65-3-1</t>
  </si>
  <si>
    <t>Снятие кранов водоразборных или туалетных</t>
  </si>
  <si>
    <t>ТЕРр65-3-2</t>
  </si>
  <si>
    <t>Снятие клапанов фланцевых Снятие клапанов фланцевых приемных диаметром до 50 мм</t>
  </si>
  <si>
    <t>ТЕРр65-3-3</t>
  </si>
  <si>
    <t>Снятие клапанов фланцевых Снятие клапанов фланцевых приемных диаметром до 100 мм</t>
  </si>
  <si>
    <t>ТЕРр65-3-4</t>
  </si>
  <si>
    <t>Снятие клапанов фланцевых Снятие клапанов фланцевых обратных диаметром до 50 мм</t>
  </si>
  <si>
    <t>ТЕРр65-3-5</t>
  </si>
  <si>
    <t>Снятие клапанов фланцевых Снятие клапанов фланцевых обратных диаметром до 100 мм</t>
  </si>
  <si>
    <t>ТЕРр65-3-6</t>
  </si>
  <si>
    <t>Снятие смесителя Снятие смесителя с душевой сеткой</t>
  </si>
  <si>
    <t>ТЕРр65-3-7</t>
  </si>
  <si>
    <t>Снятие смесителя Снятие смесителя без душевой сетки</t>
  </si>
  <si>
    <t>ТЕРр65-3-8</t>
  </si>
  <si>
    <t>Снятие водомеров диаметром Снятие водомеров диаметром до 50 мм</t>
  </si>
  <si>
    <t>ТЕРр65-3-9</t>
  </si>
  <si>
    <t>Снятие водомеров диаметром Снятие водомеров диаметром до 100 мм</t>
  </si>
  <si>
    <t>ТЕРр65-3-10</t>
  </si>
  <si>
    <t>Снятие колонок Снятие колонок водоразборных</t>
  </si>
  <si>
    <t>ТЕРр65-3-11</t>
  </si>
  <si>
    <t>Снятие колонок Снятие колонок водогрейных</t>
  </si>
  <si>
    <t>ТЕРр65-3-12</t>
  </si>
  <si>
    <t>Снятие колонок Снятие пожарных гидрантов</t>
  </si>
  <si>
    <t>ТЕРр65-3-13</t>
  </si>
  <si>
    <t>Снятие задвижек диаметром Снятие задвижек диаметром до 100 мм</t>
  </si>
  <si>
    <t>ТЕРр65-3-14</t>
  </si>
  <si>
    <t>Снятие задвижек диаметром Снятие задвижек диаметром до 200 мм</t>
  </si>
  <si>
    <t>ТЕРр65-3-15</t>
  </si>
  <si>
    <t>Снятие вантузов воздушных Снятие вантузов воздушных одинарных диаметром 50 мм</t>
  </si>
  <si>
    <t>ТЕРр65-3-16</t>
  </si>
  <si>
    <t>Снятие вантузов воздушных Снятие вантузов воздушных двойных диаметром 50 мм</t>
  </si>
  <si>
    <t>ТЕРр65-3-17</t>
  </si>
  <si>
    <t>Снятие водомерных узлов массой Снятие водомерных узлов массой до 100 кг</t>
  </si>
  <si>
    <t>ТЕРр65-3-18</t>
  </si>
  <si>
    <t>Снятие водомерных узлов массой Снятие водомерных узлов массой до 200 кг</t>
  </si>
  <si>
    <t>Демонтаж санитарно-технических приборов</t>
  </si>
  <si>
    <t>ТЕРр65-4-1</t>
  </si>
  <si>
    <t>Демонтаж Демонтаж умывальников и раковин</t>
  </si>
  <si>
    <t>ТЕРр65-4-2</t>
  </si>
  <si>
    <t>Демонтаж Демонтаж унитазов и писсуаров</t>
  </si>
  <si>
    <t>ТЕРр65-4-3</t>
  </si>
  <si>
    <t>Демонтаж Демонтаж моек</t>
  </si>
  <si>
    <t>ТЕРр65-4-4</t>
  </si>
  <si>
    <t>Демонтаж Демонтаж ванн</t>
  </si>
  <si>
    <t>ТЕРр65-4-5</t>
  </si>
  <si>
    <t>Демонтаж Демонтаж смывных труб</t>
  </si>
  <si>
    <t>ТЕРр65-4-6</t>
  </si>
  <si>
    <t>Демонтаж Демонтаж сидений к унитазам</t>
  </si>
  <si>
    <t>ТЕРр65-4-7</t>
  </si>
  <si>
    <t>Демонтаж Демонтаж сифонов</t>
  </si>
  <si>
    <t>ТЕРр65-4-8</t>
  </si>
  <si>
    <t>Демонтаж Демонтаж смывных бачков чугунных или фаянсовых на стене</t>
  </si>
  <si>
    <t>ТЕРр65-4-9</t>
  </si>
  <si>
    <t>Демонтаж Демонтаж смывных бачков пластмассовых на стене</t>
  </si>
  <si>
    <t>ТЕРр65-4-10</t>
  </si>
  <si>
    <t>Демонтаж Демонтаж смывных бачков фаянсовых на унитазе</t>
  </si>
  <si>
    <t>ТЕРр65-4-11</t>
  </si>
  <si>
    <t>Демонтаж Демонтаж биде</t>
  </si>
  <si>
    <t>Смена арматуры</t>
  </si>
  <si>
    <t>ТЕРр65-5-1</t>
  </si>
  <si>
    <t>Смена вентилей и клапанов обратных муфтовых диаметром Смена вентилей и клапанов обратных муфтовых диаметром до 20 мм</t>
  </si>
  <si>
    <t>ТЕРр65-5-2</t>
  </si>
  <si>
    <t>Смена вентилей и клапанов обратных муфтовых диаметром Смена вентилей и клапанов обратных муфтовых диаметром до 32 мм</t>
  </si>
  <si>
    <t>ТЕРр65-5-3</t>
  </si>
  <si>
    <t>Смена вентилей и клапанов обратных муфтовых диаметром Смена вентилей и клапанов обратных муфтовых диаметром до 50 мм</t>
  </si>
  <si>
    <t>ТЕРр65-5-4</t>
  </si>
  <si>
    <t>Смена кранов Смена кранов писсуарных</t>
  </si>
  <si>
    <t>ТЕРр65-5-5</t>
  </si>
  <si>
    <t>Смена кранов Смена кранов водоразборных и туалетных</t>
  </si>
  <si>
    <t>ТЕРр65-5-6</t>
  </si>
  <si>
    <t>Смена смесителей Смена смесителей с душевой сеткой</t>
  </si>
  <si>
    <t>ТЕРр65-5-7</t>
  </si>
  <si>
    <t>Смена смесителей Смена смесителей без душевой сетки</t>
  </si>
  <si>
    <t>ТЕРр65-5-8</t>
  </si>
  <si>
    <t>Смена задвижек диаметром Смена задвижек диаметром 50 мм</t>
  </si>
  <si>
    <t>ТЕРр65-5-9</t>
  </si>
  <si>
    <t>Смена задвижек диаметром Смена задвижек диаметром 100 мм</t>
  </si>
  <si>
    <t>ТЕРр65-5-10</t>
  </si>
  <si>
    <t>Смена задвижек диаметром Смена задвижек диаметром 150 мм</t>
  </si>
  <si>
    <t>Смена санитарно-технических приборов</t>
  </si>
  <si>
    <t>ТЕРр65-6-1</t>
  </si>
  <si>
    <t>Смена Смена трапов диаметром до 50 мм</t>
  </si>
  <si>
    <t>ТЕРр65-6-2</t>
  </si>
  <si>
    <t>Смена Смена трапов диаметром до 100 мм</t>
  </si>
  <si>
    <t>ТЕРр65-6-3</t>
  </si>
  <si>
    <t>Смена Смена сифонов чугунных</t>
  </si>
  <si>
    <t>ТЕРр65-6-4</t>
  </si>
  <si>
    <t>Смена Смена писсуаров</t>
  </si>
  <si>
    <t>ТЕРр65-6-5</t>
  </si>
  <si>
    <t>Смена Смена сидений к унитазам</t>
  </si>
  <si>
    <t>ТЕРр65-6-6</t>
  </si>
  <si>
    <t>Смена Смена манжетов резиновых к унитазам</t>
  </si>
  <si>
    <t>ТЕРр65-6-7</t>
  </si>
  <si>
    <t>Смена Смена смывных труб с резиновыми манжетами</t>
  </si>
  <si>
    <t>ТЕРр65-6-8</t>
  </si>
  <si>
    <t>Смена Смена выпусков к умывальникам и мойкам</t>
  </si>
  <si>
    <t>ТЕРр65-6-9</t>
  </si>
  <si>
    <t>Смена Смена смывных бачков</t>
  </si>
  <si>
    <t>ТЕРр65-6-10</t>
  </si>
  <si>
    <t>Смена Смена гибких подводок</t>
  </si>
  <si>
    <t>ТЕРр65-6-11</t>
  </si>
  <si>
    <t>Смена Смена смывных кранов</t>
  </si>
  <si>
    <t>ТЕРр65-6-12</t>
  </si>
  <si>
    <t>Смена Смена унитазов типа «Компакт»</t>
  </si>
  <si>
    <t>ТЕРр65-6-13</t>
  </si>
  <si>
    <t>Смена Смена чаш «Генуя»</t>
  </si>
  <si>
    <t>ТЕРр65-6-14</t>
  </si>
  <si>
    <t>Смена Смена унитазов</t>
  </si>
  <si>
    <t>ТЕРр65-6-15</t>
  </si>
  <si>
    <t>Смена Смена моек на одно отделение</t>
  </si>
  <si>
    <t>ТЕРр65-6-16</t>
  </si>
  <si>
    <t>Смена Смена моек на два отделения</t>
  </si>
  <si>
    <t>ТЕРр65-6-17</t>
  </si>
  <si>
    <t>Смена Смена ванн чугунных</t>
  </si>
  <si>
    <t>ТЕРр65-6-18</t>
  </si>
  <si>
    <t>Смена Смена ванн стальных</t>
  </si>
  <si>
    <t>ТЕРр65-6-19</t>
  </si>
  <si>
    <t>Смена Смена раковин</t>
  </si>
  <si>
    <t>ТЕРр65-6-20</t>
  </si>
  <si>
    <t>Смена Смена полотенцесушителей</t>
  </si>
  <si>
    <t>ТЕРр65-6-21</t>
  </si>
  <si>
    <t>Смена Смена водомеров диаметром до 65 мм</t>
  </si>
  <si>
    <t>ТЕРр65-6-22</t>
  </si>
  <si>
    <t>Смена Смена водомеров диаметром до 100 мм</t>
  </si>
  <si>
    <t>ТЕРр65-6-23</t>
  </si>
  <si>
    <t>Смена Смена водосточных воронок</t>
  </si>
  <si>
    <t>ТЕРр65-6-24</t>
  </si>
  <si>
    <t>Смена Смена умывальников</t>
  </si>
  <si>
    <t>ТЕРр65-6-25</t>
  </si>
  <si>
    <t>Смена Смена шарового крана смывного бачка</t>
  </si>
  <si>
    <t>ТЕРр65-6-26</t>
  </si>
  <si>
    <t>Смена Регулировка смывного бачка</t>
  </si>
  <si>
    <t>Смена внутренних трубопроводов из чугунных канализационных труб</t>
  </si>
  <si>
    <t>ТЕРр65-7-1</t>
  </si>
  <si>
    <t>Смена внутренних трубопроводов из чугунных канализационных труб диаметром Смена внутренних трубопроводов из чугунных канализационных труб диаметром до 50 мм</t>
  </si>
  <si>
    <t>ТЕРр65-7-2</t>
  </si>
  <si>
    <t>Смена внутренних трубопроводов из чугунных канализационных труб диаметром Смена внутренних трубопроводов из чугунных канализационных труб диаметром до 100 мм</t>
  </si>
  <si>
    <t>ТЕРр65-7-3</t>
  </si>
  <si>
    <t>Смена внутренних трубопроводов из чугунных канализационных труб диаметром Смена внутренних трубопроводов из чугунных канализационных труб диаметром до 150 мм</t>
  </si>
  <si>
    <t>Смена трубопроводов из полиэтиленовых канализационных труб</t>
  </si>
  <si>
    <t>ТЕРр65-8-1</t>
  </si>
  <si>
    <t>Смена полиэтиленовых канализационных труб диаметром Смена полиэтиленовых канализационных труб диаметром до 50 мм</t>
  </si>
  <si>
    <t>ТЕРр65-8-2</t>
  </si>
  <si>
    <t>Смена полиэтиленовых канализационных труб диаметром Смена полиэтиленовых канализационных труб диаметром до 100 мм</t>
  </si>
  <si>
    <t>Смена внутренних трубопроводов из стальных труб; замена внутренних трубопроводов из стальных труб на многослойные металл-полимерные трубы</t>
  </si>
  <si>
    <t>ТЕРр65-9-1</t>
  </si>
  <si>
    <t>Смена внутренних трубопроводов из стальных труб диаметром Смена внутренних трубопроводов из стальных труб диаметром до 15 мм</t>
  </si>
  <si>
    <t>ТЕРр65-9-2</t>
  </si>
  <si>
    <t>Смена внутренних трубопроводов из стальных труб диаметром Смена внутренних трубопроводов из стальных труб диаметром до 20 мм</t>
  </si>
  <si>
    <t>ТЕРр65-9-3</t>
  </si>
  <si>
    <t>Смена внутренних трубопроводов из стальных труб диаметром Смена внутренних трубопроводов из стальных труб диаметром до 25 мм</t>
  </si>
  <si>
    <t>ТЕРр65-9-4</t>
  </si>
  <si>
    <t>Смена внутренних трубопроводов из стальных труб диаметром Смена внутренних трубопроводов из стальных труб диаметром до 32 мм</t>
  </si>
  <si>
    <t>ТЕРр65-9-5</t>
  </si>
  <si>
    <t>Смена внутренних трубопроводов из стальных труб диаметром Смена внутренних трубопроводов из стальных труб диаметром до 40 мм</t>
  </si>
  <si>
    <t>ТЕРр65-9-6</t>
  </si>
  <si>
    <t>Смена внутренних трубопроводов из стальных труб диаметром Смена внутренних трубопроводов из стальных труб диаметром до 50 мм</t>
  </si>
  <si>
    <t>ТЕРр65-9-7</t>
  </si>
  <si>
    <t>Смена внутренних трубопроводов из стальных труб диаметром Смена внутренних трубопроводов из стальных труб диаметром до 65 мм</t>
  </si>
  <si>
    <t>ТЕРр65-9-8</t>
  </si>
  <si>
    <t>Смена внутренних трубопроводов из стальных труб диаметром Смена внутренних трубопроводов из стальных труб диаметром до 80 мм</t>
  </si>
  <si>
    <t>ТЕРр65-9-9</t>
  </si>
  <si>
    <t>Смена внутренних трубопроводов из стальных труб диаметром Смена внутренних трубопроводов из стальных труб диаметром до 100 мм</t>
  </si>
  <si>
    <t>ТЕРр65-9-10</t>
  </si>
  <si>
    <t>Замена внутренних трубопроводов водоснабжения из стальных труб на многослойные металл-полимерные трубы диаметром Замена внутренних трубопроводов водоснабжения из стальных труб на многослойные металл-полимерные трубы диаметром до 15 мм</t>
  </si>
  <si>
    <t>ТЕРр65-9-11</t>
  </si>
  <si>
    <t>Замена внутренних трубопроводов водоснабжения из стальных труб на многослойные металл-полимерные трубы диаметром Замена внутренних трубопроводов водоснабжения из стальных труб на многослойные металл-полимерные трубы диаметром до 20 мм</t>
  </si>
  <si>
    <t>ТЕРр65-9-12</t>
  </si>
  <si>
    <t>Замена внутренних трубопроводов водоснабжения из стальных труб на многослойные металл-полимерные трубы диаметром Замена внутренних трубопроводов водоснабжения из стальных труб на многослойные металл-полимерные трубы диаметром до 25 мм</t>
  </si>
  <si>
    <t>ТЕРр65-9-13</t>
  </si>
  <si>
    <t>Замена внутренних трубопроводов водоснабжения из стальных труб в типовых сантехкабинах на многослойные металл-полимерные трубы диаметром Замена внутренних трубопроводов водоснабжения из стальных труб в типовых сантехкабинах на многослойные металл-полимерные трубы диаметром до 15 мм</t>
  </si>
  <si>
    <t>ТЕРр65-9-14</t>
  </si>
  <si>
    <t>Замена внутренних трубопроводов водоснабжения из стальных труб в типовых сантехкабинах на многослойные металл-полимерные трубы диаметром Замена внутренних трубопроводов водоснабжения из стальных труб в типовых сантехкабинах на многослойные металл-полимерные трубы диаметром до 20 мм</t>
  </si>
  <si>
    <t>ТЕРр65-9-15</t>
  </si>
  <si>
    <t>Замена внутренних трубопроводов водоснабжения из стальных труб в типовых сантехкабинах на многослойные металл-полимерные трубы диаметром Замена внутренних трубопроводов водоснабжения из стальных труб в типовых сантехкабинах на многослойные металл-полимерные трубы диаметром до 25 мм</t>
  </si>
  <si>
    <t>Прочистка канализационной сети</t>
  </si>
  <si>
    <t>ТЕРр65-10-1</t>
  </si>
  <si>
    <t>Очистка канализационной сети Очистка канализационной сети внутренней</t>
  </si>
  <si>
    <t>ТЕРр65-10-2</t>
  </si>
  <si>
    <t>Очистка канализационной сети Очистка канализационной сети дворовой</t>
  </si>
  <si>
    <t>Ремонт бетонных лотков в колодцах</t>
  </si>
  <si>
    <t>ТЕРр65-11-1</t>
  </si>
  <si>
    <t>Прочистка труб внутренней канализации диаметром 50-150 мм установкой R 600 для прочистки труб фирмы «ROTHENBERGER»</t>
  </si>
  <si>
    <t>ТЕРр65-70-1</t>
  </si>
  <si>
    <t>Прочистка труб внутренней канализации диаметром 50-150 мм установкой R 600 для прочистки труб фирмы «ROTHENBERGER» Прочистка труб внутренней канализации диаметром 50-150 мм установкой R 600 для прочистки труб фирмы «ROTHENBERGER» простого засора</t>
  </si>
  <si>
    <t>ТЕРр65-70-2</t>
  </si>
  <si>
    <t>Прочистка труб внутренней канализации диаметром 50-150 мм установкой R 600 для прочистки труб фирмы «ROTHENBERGER» Прочистка труб внутренней канализации диаметром 50-150 мм установкой R 600 для прочистки труб фирмы «ROTHENBERGER» сложного засора</t>
  </si>
  <si>
    <t>ТЕРр65-70-3</t>
  </si>
  <si>
    <t>Прочистка труб внутренней канализации диаметром 50-150 мм установкой R 600 для прочистки труб фирмы «ROTHENBERGER» Прочистка труб внутренней канализации диаметром 50-150 мм установкой R 600 для прочистки труб фирмы «ROTHENBERGER» при узких или изогнутых трубах</t>
  </si>
  <si>
    <t>Раздел 2. Подраздел 65.2. ЦЕНТРАЛЬНОЕ ОТОПЛЕНИЕ</t>
  </si>
  <si>
    <t>Демонтаж расширительных и конденсационных баков</t>
  </si>
  <si>
    <t>ТЕРр65-12-1</t>
  </si>
  <si>
    <t>Демонтаж расширительных и конденсационных баков емкостью Демонтаж расширительных и конденсационных баков емкостью до 0,9 м3</t>
  </si>
  <si>
    <t>ТЕРр65-12-2</t>
  </si>
  <si>
    <t>Демонтаж расширительных и конденсационных баков емкостью Демонтаж расширительных и конденсационных баков емкостью до 2,0 м3</t>
  </si>
  <si>
    <t>ТЕРр65-12-3</t>
  </si>
  <si>
    <t>Демонтаж расширительных и конденсационных баков емкостью Демонтаж расширительных и конденсационных баков емкостью более 2,0 м3</t>
  </si>
  <si>
    <t>Демонтаж воздухосборников и грязевиков</t>
  </si>
  <si>
    <t>ТЕРр65-13-1</t>
  </si>
  <si>
    <t>Демонтаж Демонтаж воздухосборников</t>
  </si>
  <si>
    <t>ТЕРр65-13-2</t>
  </si>
  <si>
    <t>Демонтаж Демонтаж грязевиков</t>
  </si>
  <si>
    <t>Разборка трубопроводов из водогазопроводных труб в зданиях и сооружениях</t>
  </si>
  <si>
    <t>ТЕРр65-14-1</t>
  </si>
  <si>
    <t>Разборка трубопроводов из водогазопроводных труб в зданиях и сооружениях Разборка трубопроводов из водогазопроводных труб в зданиях и сооружениях на резьбе диаметром до 32 мм</t>
  </si>
  <si>
    <t>ТЕРр65-14-2</t>
  </si>
  <si>
    <t>Разборка трубопроводов из водогазопроводных труб в зданиях и сооружениях Разборка трубопроводов из водогазопроводных труб в зданиях и сооружениях на резьбе диаметром до 50 мм</t>
  </si>
  <si>
    <t>ТЕРр65-14-3</t>
  </si>
  <si>
    <t>Разборка трубопроводов из водогазопроводных труб в зданиях и сооружениях Разборка трубопроводов из водогазопроводных труб в зданиях и сооружениях на сварке диаметром до 50 мм</t>
  </si>
  <si>
    <t>ТЕРр65-14-4</t>
  </si>
  <si>
    <t>Разборка трубопроводов из водогазопроводных труб в зданиях и сооружениях Разборка трубопроводов из водогазопроводных труб в зданиях и сооружениях на сварке диаметром до 100 мм</t>
  </si>
  <si>
    <t>ТЕРр65-14-5</t>
  </si>
  <si>
    <t>Разборка трубопроводов из водогазопроводных труб в зданиях и сооружениях Разборка трубопроводов из водогазопроводных труб в зданиях и сооружениях на сварке диаметром до 150 мм</t>
  </si>
  <si>
    <t>Смена отдельных участков трубопроводов с заготовкой труб в построечных условиях; замена трубопроводов отопления из стальных труб на трубопроводы из многослойных металлополимерных труб</t>
  </si>
  <si>
    <t>ТЕРр65-15-1</t>
  </si>
  <si>
    <t>Смена отдельных участков трубопроводов с заготовкой труб в построечных условиях диаметром Смена отдельных участков трубопроводов с заготовкой труб в построечных условиях диаметром до 20 мм</t>
  </si>
  <si>
    <t>ТЕРр65-15-2</t>
  </si>
  <si>
    <t>Смена отдельных участков трубопроводов с заготовкой труб в построечных условиях диаметром Смена отдельных участков трубопроводов с заготовкой труб в построечных условиях диаметром до 32 мм</t>
  </si>
  <si>
    <t>ТЕРр65-15-3</t>
  </si>
  <si>
    <t>Смена отдельных участков трубопроводов с заготовкой труб в построечных условиях диаметром Смена отдельных участков трубопроводов с заготовкой труб в построечных условиях диаметром до 50 мм</t>
  </si>
  <si>
    <t>ТЕРр65-15-4</t>
  </si>
  <si>
    <t>Смена отдельных участков трубопроводов с заготовкой труб в построечных условиях диаметром Смена отдельных участков трубопроводов с заготовкой труб в построечных условиях диаметром до 80 мм</t>
  </si>
  <si>
    <t>ТЕРр65-15-5</t>
  </si>
  <si>
    <t>Замена трубопроводов отопления из стальных труб на трубопроводы из многослойных металлополимерных труб Замена трубопроводов отопления из стальных труб на трубопроводы из многослойных металлополимерных труб при стояковой системе отопления диаметром до 15 мм</t>
  </si>
  <si>
    <t>ТЕРр65-15-6</t>
  </si>
  <si>
    <t>Замена трубопроводов отопления из стальных труб на трубопроводы из многослойных металлополимерных труб Замена трубопроводов отопления из стальных труб на трубопроводы из многослойных металлополимерных труб при стояковой системе отопления диаметром до 20 мм</t>
  </si>
  <si>
    <t>ТЕРр65-15-7</t>
  </si>
  <si>
    <t>Замена трубопроводов отопления из стальных труб на трубопроводы из многослойных металлополимерных труб Замена трубопроводов отопления из стальных труб на трубопроводы из многослойных металлополимерных труб при стояковой системе отопления диаметром до 25 мм</t>
  </si>
  <si>
    <t>ТЕРр65-15-8</t>
  </si>
  <si>
    <t>Замена трубопроводов отопления из стальных труб на трубопроводы из многослойных металлополимерных труб Замена трубопроводов отопления из стальных труб на трубопроводы из многослойных металлополимерных труб при коллекторной системе отопления диаметром до 15 мм</t>
  </si>
  <si>
    <t>ТЕРр65-15-9</t>
  </si>
  <si>
    <t>Замена трубопроводов отопления из стальных труб на трубопроводы из многослойных металлополимерных труб Замена трубопроводов отопления из стальных труб на трубопроводы из многослойных металлополимерных труб при коллекторной системе отопления диаметром до 20 мм</t>
  </si>
  <si>
    <t>ТЕРр65-15-10</t>
  </si>
  <si>
    <t>Замена трубопроводов отопления из стальных труб на трубопроводы из многослойных металлополимерных труб Замена трубопроводов отопления из стальных труб на трубопроводы из многослойных металлополимерных труб при коллекторной системе отопления диаметром до 25 мм</t>
  </si>
  <si>
    <t>Смена сгонов у трубопроводов</t>
  </si>
  <si>
    <t>ТЕРр65-16-1</t>
  </si>
  <si>
    <t>Смена сгонов у трубопроводов диаметром Смена сгонов у трубопроводов диаметром до 20 мм</t>
  </si>
  <si>
    <t>ТЕРр65-16-2</t>
  </si>
  <si>
    <t>Смена сгонов у трубопроводов диаметром Смена сгонов у трубопроводов диаметром до 32 мм</t>
  </si>
  <si>
    <t>ТЕРр65-16-3</t>
  </si>
  <si>
    <t>Смена сгонов у трубопроводов диаметром Смена сгонов у трубопроводов диаметром до 50 мм</t>
  </si>
  <si>
    <t>Установка заглушек</t>
  </si>
  <si>
    <t>ТЕРр65-17-1</t>
  </si>
  <si>
    <t>Установка заглушек диаметром трубопроводов Установка заглушек диаметром трубопроводов до 100 мм</t>
  </si>
  <si>
    <t>ТЕРр65-17-2</t>
  </si>
  <si>
    <t>Установка заглушек диаметром трубопроводов Установка заглушек диаметром трубопроводов до 150 мм</t>
  </si>
  <si>
    <t>ТЕРр65-17-3</t>
  </si>
  <si>
    <t>Установка заглушек диаметром трубопроводов Установка заглушек диаметром трубопроводов до 250 мм</t>
  </si>
  <si>
    <t>Ремонт арматуры</t>
  </si>
  <si>
    <t>ТЕРр65-18-1</t>
  </si>
  <si>
    <t>Ремонт задвижек диаметром Ремонт задвижек диаметром до 100 мм без снятия с места</t>
  </si>
  <si>
    <t>ТЕРр65-18-2</t>
  </si>
  <si>
    <t>Ремонт задвижек диаметром Ремонт задвижек диаметром до 100 мм со снятием с места</t>
  </si>
  <si>
    <t>ТЕРр65-18-3</t>
  </si>
  <si>
    <t>Ремонт задвижек диаметром Ремонт задвижек диаметром до 150 мм без снятия с места</t>
  </si>
  <si>
    <t>ТЕРр65-18-4</t>
  </si>
  <si>
    <t>Ремонт задвижек диаметром Ремонт задвижек диаметром до 150 мм со снятием с места</t>
  </si>
  <si>
    <t>ТЕРр65-18-5</t>
  </si>
  <si>
    <t>Ремонт задвижек диаметром Ремонт задвижек диаметром до 200 мм без снятия с места</t>
  </si>
  <si>
    <t>ТЕРр65-18-6</t>
  </si>
  <si>
    <t>Ремонт задвижек диаметром Ремонт задвижек диаметром до 200 мм со снятием с места</t>
  </si>
  <si>
    <t>ТЕРр65-18-7</t>
  </si>
  <si>
    <t>Ремонт предохранительных клапанов Ремонт предохранительных клапанов однорычажных</t>
  </si>
  <si>
    <t>ТЕРр65-18-8</t>
  </si>
  <si>
    <t>Ремонт предохранительных клапанов Ремонт предохранительных клапанов двухрычажных</t>
  </si>
  <si>
    <t>ТЕРр65-18-9</t>
  </si>
  <si>
    <t>Ремонт предохранительных клапанов Ремонт конденсатоотводчиков</t>
  </si>
  <si>
    <t>Демонтаж нагревательных приборов</t>
  </si>
  <si>
    <t>ТЕРр65-19-1</t>
  </si>
  <si>
    <t>Демонтаж Демонтаж радиаторов весом до 80 кг</t>
  </si>
  <si>
    <t>ТЕРр65-19-2</t>
  </si>
  <si>
    <t>Демонтаж Демонтаж радиаторов весом до 160 кг</t>
  </si>
  <si>
    <t>ТЕРр65-19-3</t>
  </si>
  <si>
    <t>Демонтаж Демонтаж радиаторов весом до 240 кг</t>
  </si>
  <si>
    <t>ТЕРр65-19-4</t>
  </si>
  <si>
    <t>Демонтаж Демонтаж ребристых труб</t>
  </si>
  <si>
    <t>ТЕРр65-19-5</t>
  </si>
  <si>
    <t>Демонтаж Демонтаж конвекторов</t>
  </si>
  <si>
    <t>ТЕРр65-19-6</t>
  </si>
  <si>
    <t>Демонтаж Демонтаж калориферов массой до 125 кг</t>
  </si>
  <si>
    <t>ТЕРр65-19-7</t>
  </si>
  <si>
    <t>Демонтаж Демонтаж калориферов массой до 250 кг</t>
  </si>
  <si>
    <t>Перегруппировка секций старых радиаторов</t>
  </si>
  <si>
    <t>ТЕРр65-20-1</t>
  </si>
  <si>
    <t>Перегруппировка секций старых радиаторов с отсоединением и обратным присоединением одной секции при весе радиатора Перегруппировка секций старых радиаторов с отсоединением и обратным присоединением одной секции при весе радиатора до 80 кг</t>
  </si>
  <si>
    <t>ТЕРр65-20-2</t>
  </si>
  <si>
    <t>Перегруппировка секций старых радиаторов с отсоединением и обратным присоединением одной секции при весе радиатора Перегруппировка секций старых радиаторов с отсоединением и обратным присоединением одной секции при весе радиатора до 160 кг</t>
  </si>
  <si>
    <t>ТЕРр65-20-3</t>
  </si>
  <si>
    <t>Перегруппировка секций старых радиаторов с отсоединением и обратным присоединением одной секции при весе радиатора Перегруппировка секций старых радиаторов с отсоединением и обратным присоединением одной секции при весе радиатора до 240 кг</t>
  </si>
  <si>
    <t>ТЕРр65-20-4</t>
  </si>
  <si>
    <t>Перегруппировка секций старых радиаторов с отсоединением и обратным присоединением одной секции при весе радиатора На каждую секцию сверх первой добавлять к расценкам 65-20-1, 65-20-2, 65-20-3</t>
  </si>
  <si>
    <t>Добавление или снятие секций радиаторов</t>
  </si>
  <si>
    <t>ТЕРр65-21-1</t>
  </si>
  <si>
    <t>Добавление секций радиаторов одной или двух Добавление секций радиаторов одной или двух крайних</t>
  </si>
  <si>
    <t>ТЕРр65-21-2</t>
  </si>
  <si>
    <t>Добавление секций радиаторов одной или двух Добавление секций радиаторов одной или двух средних</t>
  </si>
  <si>
    <t>ТЕРр65-21-3</t>
  </si>
  <si>
    <t>Снятие секций радиаторов одной или двух Снятие секций радиаторов одной или двух крайних</t>
  </si>
  <si>
    <t>ТЕРр65-21-4</t>
  </si>
  <si>
    <t>Снятие секций радиаторов одной или двух Снятие секций радиаторов одной или двух средних</t>
  </si>
  <si>
    <t>ТЕРр65-21-5</t>
  </si>
  <si>
    <t>При добавлении свыше двух секций на каждую последующую добавлять При добавлении свыше двух секций на каждую последующую добавлять к расценке 65-21-1</t>
  </si>
  <si>
    <t>ТЕРр65-21-6</t>
  </si>
  <si>
    <t>При добавлении свыше двух секций на каждую последующую добавлять При добавлении свыше двух секций на каждую последующую добавлять к расценке 65-21-2</t>
  </si>
  <si>
    <t>ТЕРр65-21-7</t>
  </si>
  <si>
    <t>При снятии свыше двух секций на каждую последующую добавлять При снятии свыше двух секций на каждую последующую добавлять к расценке 65-21-3</t>
  </si>
  <si>
    <t>ТЕРр65-21-8</t>
  </si>
  <si>
    <t>При снятии свыше двух секций на каждую последующую добавлять При снятии свыше двух секций на каждую последующую добавлять к расценке 65-21-4</t>
  </si>
  <si>
    <t>Прочистка и промывка отопительных приборов</t>
  </si>
  <si>
    <t>ТЕРр65-22-1</t>
  </si>
  <si>
    <t>Прочистка и промывка Прочистка и промывка радиаторов отопления весом до 80 кг внутри здания</t>
  </si>
  <si>
    <t>ТЕРр65-22-2</t>
  </si>
  <si>
    <t>Прочистка и промывка Прочистка и промывка радиаторов отопления весом до 160 кг внутри здания</t>
  </si>
  <si>
    <t>ТЕРр65-22-3</t>
  </si>
  <si>
    <t>Прочистка и промывка Прочистка и промывка радиаторов отопления весом до 240 кг внутри здания</t>
  </si>
  <si>
    <t>ТЕРр65-22-4</t>
  </si>
  <si>
    <t>Прочистка и промывка Прочистка и промывка ребристых труб внутри здания</t>
  </si>
  <si>
    <t>ТЕРр65-22-5</t>
  </si>
  <si>
    <t>Прочистка и промывка Прочистка и промывка радиаторов отопления весом до 80 кг вне здания</t>
  </si>
  <si>
    <t>ТЕРр65-22-6</t>
  </si>
  <si>
    <t>Прочистка и промывка Прочистка и промывка радиаторов отопления весом до 160 кг вне здания</t>
  </si>
  <si>
    <t>ТЕРр65-22-7</t>
  </si>
  <si>
    <t>Прочистка и промывка Прочистка и промывка радиаторов отопления весом до 240 кг вне здания</t>
  </si>
  <si>
    <t>ТЕРр65-22-8</t>
  </si>
  <si>
    <t>Прочистка и промывка Прочистка и промывка ребристых труб вне здания</t>
  </si>
  <si>
    <t>Слив и наполнение водой системы отопления</t>
  </si>
  <si>
    <t>ТЕРр65-23-1</t>
  </si>
  <si>
    <t>Слив и наполнение водой системы отопления Слив и наполнение водой системы отопления без осмотра системы</t>
  </si>
  <si>
    <t>ТЕРр65-23-2</t>
  </si>
  <si>
    <t>Слив и наполнение водой системы отопления Слив и наполнение водой системы отопления с осмотром системы</t>
  </si>
  <si>
    <t>ТЕРр65-23-3</t>
  </si>
  <si>
    <t>Слив и наполнение водой системы отопления Слив воды из системы</t>
  </si>
  <si>
    <t>ТЕРр65-23-4</t>
  </si>
  <si>
    <t>Слив и наполнение водой системы отопления Осмотр отремонтированных приборов отопления при наполнении системы водой</t>
  </si>
  <si>
    <t>Проверка на прогрев отопительных приборов с регулировкой</t>
  </si>
  <si>
    <t>ТЕРр65-24-1</t>
  </si>
  <si>
    <t>Смена кранов</t>
  </si>
  <si>
    <t>ТЕРр65-25-1</t>
  </si>
  <si>
    <t>Смена Смена воздушных кранов радиаторов</t>
  </si>
  <si>
    <t>ТЕРр65-25-2</t>
  </si>
  <si>
    <t>Смена Смена пробко-спускных кранов</t>
  </si>
  <si>
    <t>ТЕРр65-25-3</t>
  </si>
  <si>
    <t>Смена Смена кранов двойной регулировки</t>
  </si>
  <si>
    <t>Демонтаж распределительных гребенок</t>
  </si>
  <si>
    <t>ТЕРр65-26-1</t>
  </si>
  <si>
    <t>Демонтаж распределительных гребенок диаметром корпуса Демонтаж распределительных гребенок диаметром корпуса до 150 мм</t>
  </si>
  <si>
    <t>ТЕРр65-26-2</t>
  </si>
  <si>
    <t>Демонтаж распределительных гребенок диаметром корпуса Демонтаж распределительных гребенок диаметром корпуса до 200 мм</t>
  </si>
  <si>
    <t>ТЕРр65-26-3</t>
  </si>
  <si>
    <t>Демонтаж распределительных гребенок диаметром корпуса Демонтаж распределительных гребенок диаметром корпуса до 300 мм</t>
  </si>
  <si>
    <t>Демонтаж элеваторов и элеваторных узлов</t>
  </si>
  <si>
    <t>ТЕРр65-27-1</t>
  </si>
  <si>
    <t>Демонтаж элеваторов номер Демонтаж элеваторов номер 1-5</t>
  </si>
  <si>
    <t>ТЕРр65-27-2</t>
  </si>
  <si>
    <t>Демонтаж элеваторов номер Демонтаж элеваторов номер 6, 7</t>
  </si>
  <si>
    <t>ТЕРр65-27-3</t>
  </si>
  <si>
    <t>Демонтаж элеваторных узлов номер Демонтаж элеваторных узлов номер 1, 2</t>
  </si>
  <si>
    <t>ТЕРр65-27-4</t>
  </si>
  <si>
    <t>Демонтаж элеваторных узлов номер Демонтаж элеваторных узлов номер 3-5</t>
  </si>
  <si>
    <t>Комплекс работ по промывке отопительных приборов с применением пневмопистолета «Тайфун» (вне отопительного периода)</t>
  </si>
  <si>
    <t>ТЕРр65-71-1</t>
  </si>
  <si>
    <t>Комплекс работ по промывке отопительных приборов пневмопистолетом «Тайфун» (вне отопительного периода)</t>
  </si>
  <si>
    <t>Раздел 3. Подраздел 65.3. ВЕНТИЛЯЦИЯ</t>
  </si>
  <si>
    <t>Разборка вентиляционных коробов из плит</t>
  </si>
  <si>
    <t>ТЕРр65-28-1</t>
  </si>
  <si>
    <t>Разборка вентиляционных коробов из плит Разборка вентиляционных коробов из плит одинарных</t>
  </si>
  <si>
    <t>ТЕРр65-28-2</t>
  </si>
  <si>
    <t>Разборка вентиляционных коробов из плит Разборка вентиляционных коробов из плит двойных</t>
  </si>
  <si>
    <t>Разборка вентиляционных шахт</t>
  </si>
  <si>
    <t>ТЕРр65-29-1</t>
  </si>
  <si>
    <t>Разборка металлических воздуховодов</t>
  </si>
  <si>
    <t>ТЕРр65-30-1</t>
  </si>
  <si>
    <t>Разборка воздуховодов из листовой стали толщиной Разборка воздуховодов из листовой стали толщиной до 0,9 мм диаметром/периметром до 165 мм /540 мм</t>
  </si>
  <si>
    <t>ТЕРр65-30-2</t>
  </si>
  <si>
    <t>Разборка воздуховодов из листовой стали толщиной Разборка воздуховодов из листовой стали толщиной до 0,9 мм диаметром/периметром до 320 мм /1000 мм</t>
  </si>
  <si>
    <t>ТЕРр65-30-3</t>
  </si>
  <si>
    <t>Разборка воздуховодов из листовой стали толщиной Разборка воздуховодов из листовой стали толщиной до 0,9 мм диаметром/периметром до 495 мм /1550 мм</t>
  </si>
  <si>
    <t>ТЕРр65-30-4</t>
  </si>
  <si>
    <t>Разборка воздуховодов из листовой стали толщиной Разборка воздуховодов из листовой стали толщиной до 0,9 мм диаметром/периметром до 660 мм /2070 мм</t>
  </si>
  <si>
    <t>ТЕРр65-30-5</t>
  </si>
  <si>
    <t>Разборка воздуховодов из листовой стали толщиной Разборка воздуховодов из листовой стали толщиной до 0,9 мм диаметром/периметром до 885 мм /2780 мм</t>
  </si>
  <si>
    <t>ТЕРр65-30-6</t>
  </si>
  <si>
    <t>Разборка воздуховодов из листовой стали толщиной Разборка воздуховодов из листовой стали толщиной 1-2 мм диаметром/периметром до 165 мм /540 мм</t>
  </si>
  <si>
    <t>ТЕРр65-30-7</t>
  </si>
  <si>
    <t>Разборка воздуховодов из листовой стали толщиной Разборка воздуховодов из листовой стали толщиной 1-2 мм диаметром/периметром до 320 мм /1000 мм</t>
  </si>
  <si>
    <t>ТЕРр65-30-8</t>
  </si>
  <si>
    <t>Разборка воздуховодов из листовой стали толщиной Разборка воздуховодов из листовой стали толщиной 1-2 мм диаметром/периметром до 495 мм /1550 мм</t>
  </si>
  <si>
    <t>ТЕРр65-30-9</t>
  </si>
  <si>
    <t>Разборка воздуховодов из листовой стали толщиной Разборка воздуховодов из листовой стали толщиной 1-2 мм диаметром/периметром до 660 мм /2070 мм</t>
  </si>
  <si>
    <t>ТЕРр65-30-10</t>
  </si>
  <si>
    <t>Разборка воздуховодов из листовой стали толщиной Разборка воздуховодов из листовой стали толщиной 1-2 мм диаметром/периметром до 885 мм /2780 мм</t>
  </si>
  <si>
    <t>ТЕРр65-30-11</t>
  </si>
  <si>
    <t>Разборка воздуховодов из алюминия толщиной 1-2 мм диаметром/периметром Разборка воздуховодов из алюминия толщиной 1-2 мм диаметром/периметром до 165 мм /540 мм</t>
  </si>
  <si>
    <t>ТЕРр65-30-12</t>
  </si>
  <si>
    <t>Разборка воздуховодов из алюминия толщиной 1-2 мм диаметром/периметром Разборка воздуховодов из алюминия толщиной 1-2 мм диаметром/периметром до 320 мм /1000 мм</t>
  </si>
  <si>
    <t>ТЕРр65-30-13</t>
  </si>
  <si>
    <t>Разборка воздуховодов из алюминия толщиной 1-2 мм диаметром/периметром Разборка воздуховодов из алюминия толщиной 1-2 мм диаметром/периметром до 495 мм /1550 мм</t>
  </si>
  <si>
    <t>ТЕРр65-30-14</t>
  </si>
  <si>
    <t>Разборка воздуховодов из алюминия толщиной 1-2 мм диаметром/периметром Разборка воздуховодов из алюминия толщиной 1-2 мм диаметром/периметром до 660 мм /2070 мм</t>
  </si>
  <si>
    <t>ТЕРр65-30-15</t>
  </si>
  <si>
    <t>Разборка воздуховодов из алюминия толщиной 1-2 мм диаметром/периметром Разборка воздуховодов из алюминия толщиной 1-2 мм диаметром/периметром до 885 мм /2780 мм</t>
  </si>
  <si>
    <t>Демонтаж осевых вентиляторов</t>
  </si>
  <si>
    <t>ТЕРр65-31-1</t>
  </si>
  <si>
    <t>Демонтаж осевых вентиляторов весом Демонтаж осевых вентиляторов весом до 0,05 т</t>
  </si>
  <si>
    <t>ТЕРр65-31-2</t>
  </si>
  <si>
    <t>Демонтаж осевых вентиляторов весом Демонтаж осевых вентиляторов весом до 0,1 т</t>
  </si>
  <si>
    <t>Демонтаж центробежных вентиляторов</t>
  </si>
  <si>
    <t>ТЕРр65-32-1</t>
  </si>
  <si>
    <t>Демонтаж центробежных вентиляторов весом Демонтаж центробежных вентиляторов весом до 0,05 т</t>
  </si>
  <si>
    <t>ТЕРр65-32-2</t>
  </si>
  <si>
    <t>Демонтаж центробежных вентиляторов весом Демонтаж центробежных вентиляторов весом до 0,12 т</t>
  </si>
  <si>
    <t>ТЕРр65-32-3</t>
  </si>
  <si>
    <t>Демонтаж центробежных вентиляторов весом Демонтаж центробежных вентиляторов весом до 0,4 т</t>
  </si>
  <si>
    <t>ТЕРр65-32-4</t>
  </si>
  <si>
    <t>Демонтаж центробежных вентиляторов весом Демонтаж центробежных вентиляторов весом до 0,6 т</t>
  </si>
  <si>
    <t>ТЕРр65-32-5</t>
  </si>
  <si>
    <t>Демонтаж центробежных вентиляторов весом Демонтаж центробежных вентиляторов весом до 1,0 т</t>
  </si>
  <si>
    <t>Смена жалюзийных решеток</t>
  </si>
  <si>
    <t>ТЕРр65-33-1</t>
  </si>
  <si>
    <t>Ремонт вентиляционных коробов</t>
  </si>
  <si>
    <t>ТЕРр65-34-1</t>
  </si>
  <si>
    <t>Прочистка вентиляционных каналов</t>
  </si>
  <si>
    <t>ТЕРр65-35-1</t>
  </si>
  <si>
    <t>Раздел 4. Подраздел 65.4. ГАЗОСНАБЖЕНИЕ</t>
  </si>
  <si>
    <t>Снятие газовых приборов</t>
  </si>
  <si>
    <t>ТЕРр65-36-1</t>
  </si>
  <si>
    <t>Снятие бытовых газовых плит Снятие бытовых газовых плит с двумя конфорками</t>
  </si>
  <si>
    <t>ТЕРр65-36-2</t>
  </si>
  <si>
    <t>Снятие бытовых газовых плит Снятие бытовых газовых плит с четырьмя конфорками</t>
  </si>
  <si>
    <t>ТЕРр65-36-3</t>
  </si>
  <si>
    <t>Снятие Снятие колонок</t>
  </si>
  <si>
    <t>ТЕРр65-36-4</t>
  </si>
  <si>
    <t>Снятие Снятие счетчиков</t>
  </si>
  <si>
    <t>ТЕРр65-36-5</t>
  </si>
  <si>
    <t>Снятие Снятие водоподогревателей</t>
  </si>
  <si>
    <t>Снятие вытяжных труб у газовых приборов</t>
  </si>
  <si>
    <t>ТЕРр65-37-1</t>
  </si>
  <si>
    <t>Снятие вытяжных труб у газовых приборов Снятие вытяжных труб у газовых приборов без шибера</t>
  </si>
  <si>
    <t>ТЕРр65-37-2</t>
  </si>
  <si>
    <t>Снятие вытяжных труб у газовых приборов Снятие вытяжных труб у газовых приборов с шибером</t>
  </si>
  <si>
    <t>Раздел 5. Подраздел 65.5. РАЗНЫЕ РАБОТЫ</t>
  </si>
  <si>
    <t>Смена частей канализационного стояка над кровлей</t>
  </si>
  <si>
    <t>ТЕРр65-38-1</t>
  </si>
  <si>
    <t>Смена частей канализационного стояка над кровлей Смена частей канализационного стояка над кровлей патрубка</t>
  </si>
  <si>
    <t>ТЕРр65-38-2</t>
  </si>
  <si>
    <t>Смена частей канализационного стояка над кровлей Смена частей канализационного стояка над кровлей флюгарки</t>
  </si>
  <si>
    <t>ТЕРр-2001-66 Наружные инженерные сети</t>
  </si>
  <si>
    <t>Раздел 1. Подраздел 66.1. РЕКОНСТРУКЦИЯ И РЕМОНТ НАРУЖНЫХ ИНЖЕНЕРНЫХ СЕТЕЙ</t>
  </si>
  <si>
    <t>Разборка трубопроводов водоснабжения из чугунных труб</t>
  </si>
  <si>
    <t>ТЕРр66-1-1</t>
  </si>
  <si>
    <t>Разборка трубопроводов водоснабжения из чугунных труб диаметром Разборка трубопроводов водоснабжения из чугунных труб диаметром 50 мм</t>
  </si>
  <si>
    <t>ТЕРр66-1-2</t>
  </si>
  <si>
    <t>Разборка трубопроводов водоснабжения из чугунных труб диаметром Разборка трубопроводов водоснабжения из чугунных труб диаметром 100 мм</t>
  </si>
  <si>
    <t>ТЕРр66-1-3</t>
  </si>
  <si>
    <t>Разборка трубопроводов водоснабжения из чугунных труб диаметром Разборка трубопроводов водоснабжения из чугунных труб диаметром 150 мм</t>
  </si>
  <si>
    <t>ТЕРр66-1-4</t>
  </si>
  <si>
    <t>Разборка трубопроводов водоснабжения из чугунных труб диаметром Разборка трубопроводов водоснабжения из чугунных труб диаметром 200 мм</t>
  </si>
  <si>
    <t>ТЕРр66-1-5</t>
  </si>
  <si>
    <t>Разборка трубопроводов водоснабжения из чугунных труб диаметром Разборка трубопроводов водоснабжения из чугунных труб диаметром 250 мм</t>
  </si>
  <si>
    <t>Разборка трубопроводов канализации</t>
  </si>
  <si>
    <t>ТЕРр66-2-1</t>
  </si>
  <si>
    <t>Разборка трубопроводов канализации Разборка трубопроводов канализации из чугунных труб диаметром 50 мм</t>
  </si>
  <si>
    <t>ТЕРр66-2-2</t>
  </si>
  <si>
    <t>Разборка трубопроводов канализации Разборка трубопроводов канализации из чугунных труб диаметром 100 мм</t>
  </si>
  <si>
    <t>ТЕРр66-2-3</t>
  </si>
  <si>
    <t>Разборка трубопроводов канализации Разборка трубопроводов канализации из чугунных труб диаметром 150 мм</t>
  </si>
  <si>
    <t>ТЕРр66-2-4</t>
  </si>
  <si>
    <t>Разборка трубопроводов канализации Разборка трубопроводов канализации из керамических труб диаметром 150 мм</t>
  </si>
  <si>
    <t>ТЕРр66-2-5</t>
  </si>
  <si>
    <t>Разборка трубопроводов канализации Разборка трубопроводов канализации из керамических труб диаметром 200 мм</t>
  </si>
  <si>
    <t>ТЕРр66-2-6</t>
  </si>
  <si>
    <t>Разборка трубопроводов канализации Разборка трубопроводов канализации из керамических труб диаметром 250 мм</t>
  </si>
  <si>
    <t>Разборка кирпичной кладки камер, каналов, компенсаторных ниш, углов поворота вручную</t>
  </si>
  <si>
    <t>ТЕРр66-3-1</t>
  </si>
  <si>
    <t>Разборка кирпичной кладки камер, каналов, компенсаторных ниш, углов поворота вручную Разборка кирпичной кладки камер, каналов, компенсаторных ниш, углов поворота вручную без очистки кирпича</t>
  </si>
  <si>
    <t>ТЕРр66-3-2</t>
  </si>
  <si>
    <t>Разборка кирпичной кладки камер, каналов, компенсаторных ниш, углов поворота вручную Разборка кирпичной кладки камер, каналов, компенсаторных ниш, углов поворота вручную с очисткой кирпича</t>
  </si>
  <si>
    <t>Смена железобетонных подушек на дне каналов под трубопроводы</t>
  </si>
  <si>
    <t>ТЕРр66-4-1</t>
  </si>
  <si>
    <t>Восстановление бетонных стен каналов после ремонтных работ</t>
  </si>
  <si>
    <t>ТЕРр66-5-1</t>
  </si>
  <si>
    <t>Ремонт железобетонных стен каналов отдельными местами</t>
  </si>
  <si>
    <t>ТЕРр66-6-1</t>
  </si>
  <si>
    <t>Ремонт железобетонных стен каналов отдельными местами площадью Ремонт железобетонных стен каналов отдельными местами площадью до 0,1 м2</t>
  </si>
  <si>
    <t>ТЕРр66-6-2</t>
  </si>
  <si>
    <t>Ремонт железобетонных стен каналов отдельными местами площадью Ремонт железобетонных стен каналов отдельными местами площадью до 0,2 м2</t>
  </si>
  <si>
    <t>Ремонт штукатурки тепловых колодцев и камер</t>
  </si>
  <si>
    <t>ТЕРр66-7-1</t>
  </si>
  <si>
    <t>Демонтаж чугунных люков</t>
  </si>
  <si>
    <t>ТЕРр66-8-1</t>
  </si>
  <si>
    <t>Установка лестниц в существующих тепловых камерах</t>
  </si>
  <si>
    <t>ТЕРр66-9-1</t>
  </si>
  <si>
    <t>Установка лестниц в существующих тепловых камерах со стенами Установка лестниц в существующих тепловых камерах со стенами кирпичными</t>
  </si>
  <si>
    <t>ТЕРр66-9-2</t>
  </si>
  <si>
    <t>Установка лестниц в существующих тепловых камерах со стенами Установка лестниц в существующих тепловых камерах со стенами бетонными</t>
  </si>
  <si>
    <t>Очистка камер от грязи и ила</t>
  </si>
  <si>
    <t>ТЕРр66-10-1</t>
  </si>
  <si>
    <t>Очистка камер Очистка камер от сухого ила и грязи при наличии труб с отключенным теплоносителем</t>
  </si>
  <si>
    <t>ТЕРр66-10-2</t>
  </si>
  <si>
    <t>Очистка камер Очистка камер от сухого ила и грязи при наличии горячих труб и температуре воздуха более 40 градусов</t>
  </si>
  <si>
    <t>ТЕРр66-10-3</t>
  </si>
  <si>
    <t>Очистка камер Очистка камер от сухого ила и грязи без труб и арматуры</t>
  </si>
  <si>
    <t>ТЕРр66-10-4</t>
  </si>
  <si>
    <t>Очистка камер Очистка камер от мокрого ила и грязи при наличии труб с отключенным теплоносителем</t>
  </si>
  <si>
    <t>ТЕРр66-10-5</t>
  </si>
  <si>
    <t>Очистка камер Очистка камер от мокрого ила и грязи при наличии горячих труб и температуре воздуха более 40 градусов</t>
  </si>
  <si>
    <t>ТЕРр66-10-6</t>
  </si>
  <si>
    <t>Очистка камер Очистка камер от мокрого ила и грязи без труб и арматуры</t>
  </si>
  <si>
    <t>Очистка проходных и полупроходных каналов</t>
  </si>
  <si>
    <t>ТЕРр66-11-1</t>
  </si>
  <si>
    <t>Очистка проходных и полупроходных каналов Очистка проходных и полупроходных каналов от сухого ила и грязи, расстояние до 4 м при снятых трубах, глубина очистки до 2 м</t>
  </si>
  <si>
    <t>ТЕРр66-11-2</t>
  </si>
  <si>
    <t>Очистка проходных и полупроходных каналов Очистка проходных и полупроходных каналов от сухого ила и грязи, расстояние до 4 м при снятых трубах, глубина очистки до 3 м</t>
  </si>
  <si>
    <t>ТЕРр66-11-3</t>
  </si>
  <si>
    <t>Очистка проходных и полупроходных каналов Очистка проходных и полупроходных каналов от сухого ила и грязи, расстояние до 4 м при снятых трубах, глубина очистки более 3 м</t>
  </si>
  <si>
    <t>ТЕРр66-11-4</t>
  </si>
  <si>
    <t>Очистка проходных и полупроходных каналов Очистка проходных и полупроходных каналов от сухого ила и грязи, расстояние до 4 м при наличии труб, глубина очистки до 2 м</t>
  </si>
  <si>
    <t>ТЕРр66-11-5</t>
  </si>
  <si>
    <t>Очистка проходных и полупроходных каналов Очистка проходных и полупроходных каналов от сухого ила и грязи, расстояние до 4 м при наличии труб, глубина очистки более 2 м</t>
  </si>
  <si>
    <t>ТЕРр66-11-6</t>
  </si>
  <si>
    <t>Очистка проходных и полупроходных каналов Очистка проходных и полупроходных каналов от сухого ила и грязи, расстояние более 4 м при снятых трубах, глубина очистки до 2 м</t>
  </si>
  <si>
    <t>ТЕРр66-11-7</t>
  </si>
  <si>
    <t>Очистка проходных и полупроходных каналов Очистка проходных и полупроходных каналов от сухого ила и грязи, расстояние более 4 м при снятых трубах, глубина очистки до 3 м</t>
  </si>
  <si>
    <t>ТЕРр66-11-8</t>
  </si>
  <si>
    <t>Очистка проходных и полупроходных каналов Очистка проходных и полупроходных каналов от сухого ила и грязи, расстояние более 4 м при снятых трубах, глубина очистки более 3 м</t>
  </si>
  <si>
    <t>ТЕРр66-11-9</t>
  </si>
  <si>
    <t>Очистка проходных и полупроходных каналов Очистка проходных и полупроходных каналов от сухого ила и грязи, расстояние более 4 м при наличии труб, глубина очистки до 2 м</t>
  </si>
  <si>
    <t>ТЕРр66-11-10</t>
  </si>
  <si>
    <t>Очистка проходных и полупроходных каналов Очистка проходных и полупроходных каналов от сухого ила и грязи, расстояние более 4 м при наличии труб, глубина очистки более 2 м</t>
  </si>
  <si>
    <t>ТЕРр66-11-11</t>
  </si>
  <si>
    <t>Очистка проходных и полупроходных каналов Очистка проходных и полупроходных каналов от мокрого ила и грязи, расстояние до 4 м при снятых трубах, глубина очистки до 2 м</t>
  </si>
  <si>
    <t>ТЕРр66-11-12</t>
  </si>
  <si>
    <t>Очистка проходных и полупроходных каналов Очистка проходных и полупроходных каналов от мокрого ила и грязи, расстояние до 4 м при снятых трубах, глубина очистки до 3 м</t>
  </si>
  <si>
    <t>ТЕРр66-11-13</t>
  </si>
  <si>
    <t>Очистка проходных и полупроходных каналов Очистка проходных и полупроходных каналов от мокрого ила и грязи, расстояние до 4 м при снятых трубах, глубина очистки более 3 м</t>
  </si>
  <si>
    <t>ТЕРр66-11-14</t>
  </si>
  <si>
    <t>Очистка проходных и полупроходных каналов Очистка проходных и полупроходных каналов от мокрого ила и грязи, расстояние до 4 м при наличии труб, глубина очистки до 2 м</t>
  </si>
  <si>
    <t>ТЕРр66-11-15</t>
  </si>
  <si>
    <t>Очистка проходных и полупроходных каналов Очистка проходных и полупроходных каналов от мокрого ила и грязи, расстояние до 4 м при наличии труб, глубина очистки более 2 м</t>
  </si>
  <si>
    <t>ТЕРр66-11-16</t>
  </si>
  <si>
    <t>Очистка проходных и полупроходных каналов Очистка проходных и полупроходных каналов от мокрого ила и грязи, расстояние более 4 м при снятых трубах, глубина очистки до 2 м</t>
  </si>
  <si>
    <t>ТЕРр66-11-17</t>
  </si>
  <si>
    <t>Очистка проходных и полупроходных каналов Очистка проходных и полупроходных каналов от мокрого ила и грязи, расстояние более 4 м при снятых трубах, глубина очистки до 3 м</t>
  </si>
  <si>
    <t>ТЕРр66-11-18</t>
  </si>
  <si>
    <t>Очистка проходных и полупроходных каналов Очистка проходных и полупроходных каналов от мокрого ила и грязи, расстояние более 4 м при снятых трубах, глубина очистки более 3 м</t>
  </si>
  <si>
    <t>ТЕРр66-11-19</t>
  </si>
  <si>
    <t>Очистка проходных и полупроходных каналов Очистка проходных и полупроходных каналов от мокрого ила и грязи, расстояние более 4 м при наличии труб, глубина очистки до 2 м</t>
  </si>
  <si>
    <t>ТЕРр66-11-20</t>
  </si>
  <si>
    <t>Очистка проходных и полупроходных каналов Очистка проходных и полупроходных каналов от мокрого ила и грязи, расстояние более 4 м при наличии труб, глубина очистки более 2 м</t>
  </si>
  <si>
    <t>Очистка непроходных каналов от ила и грязи</t>
  </si>
  <si>
    <t>ТЕРр66-12-1</t>
  </si>
  <si>
    <t>Очистка непроходных каналов Очистка непроходных каналов от сухого ила и грязи при снятых трубах, глубина очистки до 2 м</t>
  </si>
  <si>
    <t>ТЕРр66-12-2</t>
  </si>
  <si>
    <t>Очистка непроходных каналов Очистка непроходных каналов от сухого ила и грязи при снятых трубах, глубина очистки более 2 м</t>
  </si>
  <si>
    <t>ТЕРр66-12-3</t>
  </si>
  <si>
    <t>Очистка непроходных каналов Очистка непроходных каналов от сухого ила и грязи при наличии труб, глубина очистки до 2 м</t>
  </si>
  <si>
    <t>ТЕРр66-12-4</t>
  </si>
  <si>
    <t>Очистка непроходных каналов Очистка непроходных каналов от сухого ила и грязи при наличии труб, глубина очистки более 2 м</t>
  </si>
  <si>
    <t>ТЕРр66-12-5</t>
  </si>
  <si>
    <t>Очистка непроходных каналов Очистка непроходных каналов от мокрого ила и грязи при снятых трубах, глубина очистки до 2 м</t>
  </si>
  <si>
    <t>ТЕРр66-12-6</t>
  </si>
  <si>
    <t>Очистка непроходных каналов Очистка непроходных каналов от мокрого ила и грязи при снятых трубах, глубина очистки более 2 м</t>
  </si>
  <si>
    <t>ТЕРр66-12-7</t>
  </si>
  <si>
    <t>Очистка непроходных каналов Очистка непроходных каналов от мокрого ила и грязи при наличии труб, глубина очистки до 2 м</t>
  </si>
  <si>
    <t>ТЕРр66-12-8</t>
  </si>
  <si>
    <t>Очистка непроходных каналов Очистка непроходных каналов от мокрого ила и грязи при наличии труб, глубина очистки более 2 м</t>
  </si>
  <si>
    <t>Проверка крепления трубопроводов</t>
  </si>
  <si>
    <t>ТЕРр66-13-1</t>
  </si>
  <si>
    <t>Проверка крепления трубопроводов Проверка крепления трубопроводов при однотрубной прокладке труб диаметром до 200 мм</t>
  </si>
  <si>
    <t>ТЕРр66-13-2</t>
  </si>
  <si>
    <t>Проверка крепления трубопроводов Проверка крепления трубопроводов при однотрубной прокладке труб диаметром до 400 мм</t>
  </si>
  <si>
    <t>ТЕРр66-13-3</t>
  </si>
  <si>
    <t>Проверка крепления трубопроводов Проверка крепления трубопроводов при однотрубной прокладке труб диаметром до 500 мм</t>
  </si>
  <si>
    <t>ТЕРр66-13-4</t>
  </si>
  <si>
    <t>Проверка крепления трубопроводов Проверка крепления трубопроводов при однотрубной прокладке труб диаметром до 700 мм</t>
  </si>
  <si>
    <t>ТЕРр66-13-5</t>
  </si>
  <si>
    <t>Проверка крепления трубопроводов Проверка крепления трубопроводов при однотрубной прокладке труб диаметром до 800 мм</t>
  </si>
  <si>
    <t>ТЕРр66-13-6</t>
  </si>
  <si>
    <t>Проверка крепления трубопроводов Проверка крепления трубопроводов при однотрубной прокладке труб диаметром до 900 мм</t>
  </si>
  <si>
    <t>ТЕРр66-13-7</t>
  </si>
  <si>
    <t>Проверка крепления трубопроводов Проверка крепления трубопроводов при однотрубной прокладке труб диаметром до 1000 мм</t>
  </si>
  <si>
    <t>ТЕРр66-13-8</t>
  </si>
  <si>
    <t>Проверка крепления трубопроводов Проверка крепления трубопроводов при однотрубной прокладке труб диаметром до 1200 мм</t>
  </si>
  <si>
    <t>ТЕРр66-13-9</t>
  </si>
  <si>
    <t>Проверка крепления трубопроводов Проверка крепления трубопроводов при однотрубной прокладке труб диаметром до 1400 мм</t>
  </si>
  <si>
    <t>ТЕРр66-13-10</t>
  </si>
  <si>
    <t>Проверка крепления трубопроводов Проверка крепления трубопроводов при двухтрубной прокладке труб диаметром до 200 мм</t>
  </si>
  <si>
    <t>ТЕРр66-13-11</t>
  </si>
  <si>
    <t>Проверка крепления трубопроводов Проверка крепления трубопроводов при двухтрубной прокладке труб диаметром до 400 мм</t>
  </si>
  <si>
    <t>ТЕРр66-13-12</t>
  </si>
  <si>
    <t>Проверка крепления трубопроводов Проверка крепления трубопроводов при двухтрубной прокладке труб диаметром до 500 мм</t>
  </si>
  <si>
    <t>ТЕРр66-13-13</t>
  </si>
  <si>
    <t>Проверка крепления трубопроводов Проверка крепления трубопроводов при двухтрубной прокладке труб диаметром до 700 мм</t>
  </si>
  <si>
    <t>ТЕРр66-13-14</t>
  </si>
  <si>
    <t>Проверка крепления трубопроводов Проверка крепления трубопроводов при двухтрубной прокладке труб диаметром до 800 мм</t>
  </si>
  <si>
    <t>ТЕРр66-13-15</t>
  </si>
  <si>
    <t>Проверка крепления трубопроводов Проверка крепления трубопроводов при двухтрубной прокладке труб диаметром до 900 мм</t>
  </si>
  <si>
    <t>ТЕРр66-13-16</t>
  </si>
  <si>
    <t>Проверка крепления трубопроводов Проверка крепления трубопроводов при двухтрубной прокладке труб диаметром до 1000 мм</t>
  </si>
  <si>
    <t>ТЕРр66-13-17</t>
  </si>
  <si>
    <t>Проверка крепления трубопроводов Проверка крепления трубопроводов при двухтрубной прокладке труб диаметром до 1200 мм</t>
  </si>
  <si>
    <t>ТЕРр66-13-18</t>
  </si>
  <si>
    <t>Проверка крепления трубопроводов Проверка крепления трубопроводов при двухтрубной прокладке труб диаметром до 1400 мм</t>
  </si>
  <si>
    <t>Вырезка и врезка контрольного участка для определения внутреннего состояния труб</t>
  </si>
  <si>
    <t>ТЕРр66-14-1</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</si>
  <si>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100 мм</t>
  </si>
  <si>
    <t>ТЕРр66-14-2</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</si>
  <si>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200 мм</t>
  </si>
  <si>
    <t>ТЕРр66-14-3</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</si>
  <si>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300 мм</t>
  </si>
  <si>
    <t>ТЕРр66-14-4</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</si>
  <si>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400 мм</t>
  </si>
  <si>
    <t>ТЕРр66-14-5</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</si>
  <si>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500 мм</t>
  </si>
  <si>
    <t>ТЕРр66-14-6</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</si>
  <si>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600 мм</t>
  </si>
  <si>
    <t>ТЕРр66-14-7</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</si>
  <si>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700 мм</t>
  </si>
  <si>
    <t>ТЕРр66-14-8</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</si>
  <si>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800 мм</t>
  </si>
  <si>
    <t>ТЕРр66-14-9</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</si>
  <si>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900 мм</t>
  </si>
  <si>
    <t>ТЕРр66-14-10</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</si>
  <si>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1000 мм</t>
  </si>
  <si>
    <t>ТЕРр66-14-11</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</si>
  <si>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1200 мм</t>
  </si>
  <si>
    <t>ТЕРр66-14-12</t>
  </si>
  <si>
    <t>Вырезка и врезка контрольного участка для определения внутреннего состояния труб диаметром Вырезка и врезка контрольного участка для определения внутреннего состояния труб диаметром до 1400 мм</t>
  </si>
  <si>
    <t>Замена участков трубопроводов</t>
  </si>
  <si>
    <t>ТЕРр66-15-1</t>
  </si>
  <si>
    <t>Замена участков трубопроводов диаметром Замена участков трубопроводов диаметром до 100 мм</t>
  </si>
  <si>
    <t>ТЕРр66-15-2</t>
  </si>
  <si>
    <t>Замена участков трубопроводов диаметром Замена участков трубопроводов диаметром до 200 мм</t>
  </si>
  <si>
    <t>ТЕРр66-15-3</t>
  </si>
  <si>
    <t>Замена участков трубопроводов диаметром Замена участков трубопроводов диаметром до 300 мм</t>
  </si>
  <si>
    <t>ТЕРр66-15-4</t>
  </si>
  <si>
    <t>Замена участков трубопроводов диаметром Замена участков трубопроводов диаметром до 400 мм</t>
  </si>
  <si>
    <t>ТЕРр66-15-5</t>
  </si>
  <si>
    <t>Замена участков трубопроводов диаметром Замена участков трубопроводов диаметром до 500 мм</t>
  </si>
  <si>
    <t>ТЕРр66-15-6</t>
  </si>
  <si>
    <t>Замена участков трубопроводов диаметром Замена участков трубопроводов диаметром до 600 мм</t>
  </si>
  <si>
    <t>ТЕРр66-15-7</t>
  </si>
  <si>
    <t>Замена участков трубопроводов диаметром Замена участков трубопроводов диаметром до 700 мм</t>
  </si>
  <si>
    <t>ТЕРр66-15-8</t>
  </si>
  <si>
    <t>Замена участков трубопроводов диаметром Замена участков трубопроводов диаметром до 800 мм</t>
  </si>
  <si>
    <t>ТЕРр66-15-9</t>
  </si>
  <si>
    <t>Замена участков трубопроводов диаметром Замена участков трубопроводов диаметром до 900 мм</t>
  </si>
  <si>
    <t>ТЕРр66-15-10</t>
  </si>
  <si>
    <t>Замена участков трубопроводов диаметром Замена участков трубопроводов диаметром до 1000 мм</t>
  </si>
  <si>
    <t>ТЕРр66-15-11</t>
  </si>
  <si>
    <t>Замена участков трубопроводов диаметром Замена участков трубопроводов диаметром до 1200 мм</t>
  </si>
  <si>
    <t>ТЕРр66-15-12</t>
  </si>
  <si>
    <t>Замена участков трубопроводов диаметром Замена участков трубопроводов диаметром до 1400 мм</t>
  </si>
  <si>
    <t>Демонтаж трубопроводов в непроходных каналах</t>
  </si>
  <si>
    <t>ТЕРр66-16-1</t>
  </si>
  <si>
    <t>Демонтаж трубопроводов в непроходных каналах краном диаметром труб Демонтаж трубопроводов в непроходных каналах краном диаметром труб до 50 мм</t>
  </si>
  <si>
    <t>ТЕРр66-16-2</t>
  </si>
  <si>
    <t>Демонтаж трубопроводов в непроходных каналах краном диаметром труб Демонтаж трубопроводов в непроходных каналах краном диаметром труб до 80 мм</t>
  </si>
  <si>
    <t>ТЕРр66-16-3</t>
  </si>
  <si>
    <t>Демонтаж трубопроводов в непроходных каналах краном диаметром труб Демонтаж трубопроводов в непроходных каналах краном диаметром труб до 100 мм</t>
  </si>
  <si>
    <t>ТЕРр66-16-4</t>
  </si>
  <si>
    <t>Демонтаж трубопроводов в непроходных каналах краном диаметром труб Демонтаж трубопроводов в непроходных каналах краном диаметром труб до 150 мм</t>
  </si>
  <si>
    <t>ТЕРр66-16-5</t>
  </si>
  <si>
    <t>Демонтаж трубопроводов в непроходных каналах краном диаметром труб Демонтаж трубопроводов в непроходных каналах краном диаметром труб до 200 мм</t>
  </si>
  <si>
    <t>ТЕРр66-16-6</t>
  </si>
  <si>
    <t>Демонтаж трубопроводов в непроходных каналах краном диаметром труб Демонтаж трубопроводов в непроходных каналах краном диаметром труб до 250 мм</t>
  </si>
  <si>
    <t>ТЕРр66-16-7</t>
  </si>
  <si>
    <t>Демонтаж трубопроводов в непроходных каналах краном диаметром труб Демонтаж трубопроводов в непроходных каналах краном диаметром труб до 300 мм</t>
  </si>
  <si>
    <t>ТЕРр66-16-8</t>
  </si>
  <si>
    <t>Демонтаж трубопроводов в непроходных каналах краном диаметром труб Демонтаж трубопроводов в непроходных каналах краном диаметром труб до 400 мм</t>
  </si>
  <si>
    <t>ТЕРр66-16-9</t>
  </si>
  <si>
    <t>Демонтаж трубопроводов в непроходных каналах краном диаметром труб Демонтаж трубопроводов в непроходных каналах краном диаметром труб до 500 мм</t>
  </si>
  <si>
    <t>ТЕРр66-16-10</t>
  </si>
  <si>
    <t>Демонтаж трубопроводов в непроходных каналах краном диаметром труб Демонтаж трубопроводов в непроходных каналах краном диаметром труб до 600 мм</t>
  </si>
  <si>
    <t>ТЕРр66-16-11</t>
  </si>
  <si>
    <t>Демонтаж трубопроводов в непроходных каналах краном диаметром труб Демонтаж трубопроводов в непроходных каналах краном диаметром труб до 700 мм</t>
  </si>
  <si>
    <t>ТЕРр66-16-12</t>
  </si>
  <si>
    <t>Демонтаж трубопроводов в непроходных каналах краном диаметром труб Демонтаж трубопроводов в непроходных каналах краном диаметром труб до 800 мм</t>
  </si>
  <si>
    <t>ТЕРр66-16-13</t>
  </si>
  <si>
    <t>Демонтаж трубопроводов в непроходных каналах краном диаметром труб Демонтаж трубопроводов в непроходных каналах краном диаметром труб до 1000 мм</t>
  </si>
  <si>
    <t>ТЕРр66-16-14</t>
  </si>
  <si>
    <t>Демонтаж трубопроводов в непроходных каналах краном диаметром труб Демонтаж трубопроводов в непроходных каналах краном диаметром труб до 1200 мм</t>
  </si>
  <si>
    <t>ТЕРр66-16-15</t>
  </si>
  <si>
    <t>Демонтаж трубопроводов в непроходных каналах краном диаметром труб Демонтаж трубопроводов в непроходных каналах краном диаметром труб до 1400 мм</t>
  </si>
  <si>
    <t>ТЕРр66-16-16</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</si>
  <si>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50 мм</t>
  </si>
  <si>
    <t>ТЕРр66-16-17</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</si>
  <si>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80 мм</t>
  </si>
  <si>
    <t>ТЕРр66-16-18</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</si>
  <si>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100 мм</t>
  </si>
  <si>
    <t>ТЕРр66-16-19</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</si>
  <si>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150 мм</t>
  </si>
  <si>
    <t>ТЕРр66-16-20</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</si>
  <si>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200 мм</t>
  </si>
  <si>
    <t>ТЕРр66-16-21</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</si>
  <si>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250 мм</t>
  </si>
  <si>
    <t>ТЕРр66-16-22</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</si>
  <si>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300 мм</t>
  </si>
  <si>
    <t>ТЕРр66-16-23</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</si>
  <si>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400 мм</t>
  </si>
  <si>
    <t>ТЕРр66-16-24</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</si>
  <si>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500 мм</t>
  </si>
  <si>
    <t>ТЕРр66-16-25</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</si>
  <si>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600 мм</t>
  </si>
  <si>
    <t>ТЕРр66-16-26</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</si>
  <si>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700 мм</t>
  </si>
  <si>
    <t>ТЕРр66-16-27</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</si>
  <si>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800 мм</t>
  </si>
  <si>
    <t>ТЕРр66-16-28</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</si>
  <si>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1000 мм</t>
  </si>
  <si>
    <t>ТЕРр66-16-29</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</si>
  <si>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1200 мм</t>
  </si>
  <si>
    <t>ТЕРр66-16-30</t>
  </si>
  <si>
    <t>Демонтаж трубопроводов в непроходных каналах с повышенной влажностью краном диаметром труб Демонтаж трубопроводов в непроходных каналах с повышенной влажностью краном диаметром труб до 1400 мм</t>
  </si>
  <si>
    <t>ТЕРр66-16-31</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</si>
  <si>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50 мм</t>
  </si>
  <si>
    <t>ТЕРр66-16-32</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</si>
  <si>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80 мм</t>
  </si>
  <si>
    <t>ТЕРр66-16-33</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</si>
  <si>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100 мм</t>
  </si>
  <si>
    <t>ТЕРр66-16-34</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</si>
  <si>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150 мм</t>
  </si>
  <si>
    <t>ТЕРр66-16-35</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</si>
  <si>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200 мм</t>
  </si>
  <si>
    <t>ТЕРр66-16-36</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</si>
  <si>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250 мм</t>
  </si>
  <si>
    <t>ТЕРр66-16-37</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</si>
  <si>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300 мм</t>
  </si>
  <si>
    <t>ТЕРр66-16-38</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</si>
  <si>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400 мм</t>
  </si>
  <si>
    <t>ТЕРр66-16-39</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</si>
  <si>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500 мм</t>
  </si>
  <si>
    <t>ТЕРр66-16-40</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</si>
  <si>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600 мм</t>
  </si>
  <si>
    <t>ТЕРр66-16-41</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</si>
  <si>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700 мм</t>
  </si>
  <si>
    <t>ТЕРр66-16-42</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</si>
  <si>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800 мм</t>
  </si>
  <si>
    <t>ТЕРр66-16-43</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</si>
  <si>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1000 мм</t>
  </si>
  <si>
    <t>ТЕРр66-16-44</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</si>
  <si>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1200 мм</t>
  </si>
  <si>
    <t>ТЕРр66-16-45</t>
  </si>
  <si>
    <t>Демонтаж трубопроводов в непроходных каналах с повышенной влажностью лебедкой диаметром труб Демонтаж трубопроводов в непроходных каналах с повышенной влажностью лебедкой диаметром труб до 1400 мм</t>
  </si>
  <si>
    <t>ТЕРр66-16-46</t>
  </si>
  <si>
    <t>Демонтаж трубопроводов в непроходных каналах с повышенной влажностью вручную диаметром труб Демонтаж трубопроводов в непроходных каналах с повышенной влажностью вручную диаметром труб до 50 мм</t>
  </si>
  <si>
    <t>ТЕРр66-16-47</t>
  </si>
  <si>
    <t>Демонтаж трубопроводов в непроходных каналах с повышенной влажностью вручную диаметром труб Демонтаж трубопроводов в непроходных каналах с повышенной влажностью вручную диаметром труб до 80 мм</t>
  </si>
  <si>
    <t>ТЕРр66-16-48</t>
  </si>
  <si>
    <t>Демонтаж трубопроводов в непроходных каналах с повышенной влажностью вручную диаметром труб Демонтаж трубопроводов в непроходных каналах с повышенной влажностью вручную диаметром труб до 100 мм</t>
  </si>
  <si>
    <t>ТЕРр66-16-49</t>
  </si>
  <si>
    <t>Демонтаж трубопроводов в непроходных каналах с повышенной влажностью вручную диаметром труб Демонтаж трубопроводов в непроходных каналах с повышенной влажностью вручную диаметром труб до 150 мм</t>
  </si>
  <si>
    <t>Демонтаж трубопроводов в проходных каналах через окна-шурфы</t>
  </si>
  <si>
    <t>ТЕРр66-17-1</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</si>
  <si>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50 мм</t>
  </si>
  <si>
    <t>ТЕРр66-17-2</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</si>
  <si>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80 мм</t>
  </si>
  <si>
    <t>ТЕРр66-17-3</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</si>
  <si>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100 мм</t>
  </si>
  <si>
    <t>ТЕРр66-17-4</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</si>
  <si>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150 мм</t>
  </si>
  <si>
    <t>ТЕРр66-17-5</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</si>
  <si>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200 мм</t>
  </si>
  <si>
    <t>ТЕРр66-17-6</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</si>
  <si>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250 мм</t>
  </si>
  <si>
    <t>ТЕРр66-17-7</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</si>
  <si>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300 мм</t>
  </si>
  <si>
    <t>ТЕРр66-17-8</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</si>
  <si>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400 мм</t>
  </si>
  <si>
    <t>ТЕРр66-17-9</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</si>
  <si>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500 мм</t>
  </si>
  <si>
    <t>ТЕРр66-17-10</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</si>
  <si>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600 мм</t>
  </si>
  <si>
    <t>ТЕРр66-17-11</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</si>
  <si>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700 мм</t>
  </si>
  <si>
    <t>ТЕРр66-17-12</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</si>
  <si>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800 мм</t>
  </si>
  <si>
    <t>ТЕРр66-17-13</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</si>
  <si>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1000 мм</t>
  </si>
  <si>
    <t>ТЕРр66-17-14</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</si>
  <si>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1200 мм</t>
  </si>
  <si>
    <t>ТЕРр66-17-15</t>
  </si>
  <si>
    <t>Демонтаж трубопроводов в проходных каналах через окна-шурфы с повышенной влажностью диаметром труб Демонтаж трубопроводов в проходных каналах через окна-шурфы с повышенной влажностью диаметром труб до 1400 мм</t>
  </si>
  <si>
    <t>ТЕРр66-17-16</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</si>
  <si>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50 мм</t>
  </si>
  <si>
    <t>ТЕРр66-17-17</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</si>
  <si>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80 мм</t>
  </si>
  <si>
    <t>ТЕРр66-17-18</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</si>
  <si>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100 мм</t>
  </si>
  <si>
    <t>ТЕРр66-17-19</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</si>
  <si>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150 мм</t>
  </si>
  <si>
    <t>ТЕРр66-17-20</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</si>
  <si>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200 мм</t>
  </si>
  <si>
    <t>ТЕРр66-17-21</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</si>
  <si>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250 мм</t>
  </si>
  <si>
    <t>ТЕРр66-17-22</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</si>
  <si>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300 мм</t>
  </si>
  <si>
    <t>ТЕРр66-17-23</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</si>
  <si>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400 мм</t>
  </si>
  <si>
    <t>ТЕРр66-17-24</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</si>
  <si>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500 мм</t>
  </si>
  <si>
    <t>ТЕРр66-17-25</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</si>
  <si>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600 мм</t>
  </si>
  <si>
    <t>ТЕРр66-17-26</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</si>
  <si>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700 мм</t>
  </si>
  <si>
    <t>ТЕРр66-17-27</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</si>
  <si>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800 мм</t>
  </si>
  <si>
    <t>ТЕРр66-17-28</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</si>
  <si>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1000 мм</t>
  </si>
  <si>
    <t>ТЕРр66-17-29</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</si>
  <si>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1200 мм</t>
  </si>
  <si>
    <t>ТЕРр66-17-30</t>
  </si>
  <si>
    <t>Демонтаж трубопроводов в проходных каналах через окна-шурфы диаметром труб Демонтаж трубопроводов в проходных каналах через окна-шурфы диаметром труб до 1400 мм</t>
  </si>
  <si>
    <t>Демонтаж сальниковых компенсаторов</t>
  </si>
  <si>
    <t>ТЕРр66-18-1</t>
  </si>
  <si>
    <t>Демонтаж сальниковых компенсаторов вне камер диаметром труб Демонтаж сальниковых компенсаторов вне камер диаметром труб до 100 мм</t>
  </si>
  <si>
    <t>ТЕРр66-18-2</t>
  </si>
  <si>
    <t>Демонтаж сальниковых компенсаторов вне камер диаметром труб Демонтаж сальниковых компенсаторов вне камер диаметром труб до 200 мм</t>
  </si>
  <si>
    <t>ТЕРр66-18-3</t>
  </si>
  <si>
    <t>Демонтаж сальниковых компенсаторов вне камер диаметром труб Демонтаж сальниковых компенсаторов вне камер диаметром труб до 300 мм</t>
  </si>
  <si>
    <t>ТЕРр66-18-4</t>
  </si>
  <si>
    <t>Демонтаж сальниковых компенсаторов вне камер диаметром труб Демонтаж сальниковых компенсаторов вне камер диаметром труб до 400 мм</t>
  </si>
  <si>
    <t>ТЕРр66-18-5</t>
  </si>
  <si>
    <t>Демонтаж сальниковых компенсаторов вне камер диаметром труб Демонтаж сальниковых компенсаторов вне камер диаметром труб до 500 мм</t>
  </si>
  <si>
    <t>ТЕРр66-18-6</t>
  </si>
  <si>
    <t>Демонтаж сальниковых компенсаторов вне камер диаметром труб Демонтаж сальниковых компенсаторов вне камер диаметром труб до 600 мм</t>
  </si>
  <si>
    <t>ТЕРр66-18-7</t>
  </si>
  <si>
    <t>Демонтаж сальниковых компенсаторов вне камер диаметром труб Демонтаж сальниковых компенсаторов вне камер диаметром труб до 700 мм</t>
  </si>
  <si>
    <t>ТЕРр66-18-8</t>
  </si>
  <si>
    <t>Демонтаж сальниковых компенсаторов вне камер диаметром труб Демонтаж сальниковых компенсаторов вне камер диаметром труб до 800 мм</t>
  </si>
  <si>
    <t>ТЕРр66-18-9</t>
  </si>
  <si>
    <t>Демонтаж сальниковых компенсаторов вне камер диаметром труб Демонтаж сальниковых компенсаторов вне камер диаметром труб до 900 мм</t>
  </si>
  <si>
    <t>ТЕРр66-18-10</t>
  </si>
  <si>
    <t>Демонтаж сальниковых компенсаторов вне камер диаметром труб Демонтаж сальниковых компенсаторов вне камер диаметром труб до 1000 мм</t>
  </si>
  <si>
    <t>ТЕРр66-18-11</t>
  </si>
  <si>
    <t>Демонтаж сальниковых компенсаторов вне камер диаметром труб Демонтаж сальниковых компенсаторов вне камер диаметром труб до 1200 мм</t>
  </si>
  <si>
    <t>ТЕРр66-18-12</t>
  </si>
  <si>
    <t>Демонтаж сальниковых компенсаторов вне камер диаметром труб Демонтаж сальниковых компенсаторов вне камер диаметром труб до 1400 мм</t>
  </si>
  <si>
    <t>ТЕРр66-18-13</t>
  </si>
  <si>
    <t>Демонтаж сальниковых компенсаторов в камерах диаметром труб Демонтаж сальниковых компенсаторов в камерах диаметром труб до 100 мм</t>
  </si>
  <si>
    <t>ТЕРр66-18-14</t>
  </si>
  <si>
    <t>Демонтаж сальниковых компенсаторов в камерах диаметром труб Демонтаж сальниковых компенсаторов в камерах диаметром труб до 200 мм</t>
  </si>
  <si>
    <t>ТЕРр66-18-15</t>
  </si>
  <si>
    <t>Демонтаж сальниковых компенсаторов в камерах диаметром труб Демонтаж сальниковых компенсаторов в камерах диаметром труб до 300 мм</t>
  </si>
  <si>
    <t>ТЕРр66-18-16</t>
  </si>
  <si>
    <t>Демонтаж сальниковых компенсаторов в камерах диаметром труб Демонтаж сальниковых компенсаторов в камерах диаметром труб до 400 мм</t>
  </si>
  <si>
    <t>ТЕРр66-18-17</t>
  </si>
  <si>
    <t>Демонтаж сальниковых компенсаторов в камерах диаметром труб Демонтаж сальниковых компенсаторов в камерах диаметром труб до 500 мм</t>
  </si>
  <si>
    <t>ТЕРр66-18-18</t>
  </si>
  <si>
    <t>Демонтаж сальниковых компенсаторов в камерах диаметром труб Демонтаж сальниковых компенсаторов в камерах диаметром труб до 600 мм</t>
  </si>
  <si>
    <t>ТЕРр66-18-19</t>
  </si>
  <si>
    <t>Демонтаж сальниковых компенсаторов в камерах диаметром труб Демонтаж сальниковых компенсаторов в камерах диаметром труб до 700 мм</t>
  </si>
  <si>
    <t>ТЕРр66-18-20</t>
  </si>
  <si>
    <t>Демонтаж сальниковых компенсаторов в камерах диаметром труб Демонтаж сальниковых компенсаторов в камерах диаметром труб до 800 мм</t>
  </si>
  <si>
    <t>ТЕРр66-18-21</t>
  </si>
  <si>
    <t>Демонтаж сальниковых компенсаторов в камерах диаметром труб Демонтаж сальниковых компенсаторов в камерах диаметром труб до 900 мм</t>
  </si>
  <si>
    <t>ТЕРр66-18-22</t>
  </si>
  <si>
    <t>Демонтаж сальниковых компенсаторов в камерах диаметром труб Демонтаж сальниковых компенсаторов в камерах диаметром труб до 1000 мм</t>
  </si>
  <si>
    <t>ТЕРр66-18-23</t>
  </si>
  <si>
    <t>Демонтаж сальниковых компенсаторов в камерах диаметром труб Демонтаж сальниковых компенсаторов в камерах диаметром труб до 1200 мм</t>
  </si>
  <si>
    <t>ТЕРр66-18-24</t>
  </si>
  <si>
    <t>Демонтаж сальниковых компенсаторов в камерах диаметром труб Демонтаж сальниковых компенсаторов в камерах диаметром труб до 1400 мм</t>
  </si>
  <si>
    <t>Демонтаж П-образных компенсаторов</t>
  </si>
  <si>
    <t>ТЕРр66-19-1</t>
  </si>
  <si>
    <t>Демонтаж П-образных компенсаторов диаметром труб Демонтаж П-образных компенсаторов диаметром труб до 100 мм</t>
  </si>
  <si>
    <t>ТЕРр66-19-2</t>
  </si>
  <si>
    <t>Демонтаж П-образных компенсаторов диаметром труб Демонтаж П-образных компенсаторов диаметром труб до 200 мм</t>
  </si>
  <si>
    <t>ТЕРр66-19-3</t>
  </si>
  <si>
    <t>Демонтаж П-образных компенсаторов диаметром труб Демонтаж П-образных компенсаторов диаметром труб до 300 мм</t>
  </si>
  <si>
    <t>ТЕРр66-19-4</t>
  </si>
  <si>
    <t>Демонтаж П-образных компенсаторов диаметром труб Демонтаж П-образных компенсаторов диаметром труб до 400 мм</t>
  </si>
  <si>
    <t>ТЕРр66-19-5</t>
  </si>
  <si>
    <t>Демонтаж П-образных компенсаторов диаметром труб Демонтаж П-образных компенсаторов диаметром труб до 500 мм</t>
  </si>
  <si>
    <t>ТЕРр66-19-6</t>
  </si>
  <si>
    <t>Демонтаж П-образных компенсаторов диаметром труб Демонтаж П-образных компенсаторов диаметром труб до 600 мм</t>
  </si>
  <si>
    <t>ТЕРр66-19-7</t>
  </si>
  <si>
    <t>Демонтаж П-образных компенсаторов диаметром труб Демонтаж П-образных компенсаторов диаметром труб до 700 мм</t>
  </si>
  <si>
    <t>ТЕРр66-19-8</t>
  </si>
  <si>
    <t>Демонтаж П-образных компенсаторов диаметром труб Демонтаж П-образных компенсаторов диаметром труб до 800 мм</t>
  </si>
  <si>
    <t>ТЕРр66-19-9</t>
  </si>
  <si>
    <t>Демонтаж П-образных компенсаторов диаметром труб Демонтаж П-образных компенсаторов диаметром труб до 900 мм</t>
  </si>
  <si>
    <t>ТЕРр66-19-10</t>
  </si>
  <si>
    <t>Демонтаж П-образных компенсаторов диаметром труб Демонтаж П-образных компенсаторов диаметром труб до 1000 мм</t>
  </si>
  <si>
    <t>ТЕРр66-19-11</t>
  </si>
  <si>
    <t>Демонтаж П-образных компенсаторов диаметром труб Демонтаж П-образных компенсаторов диаметром труб до 1200 мм</t>
  </si>
  <si>
    <t>ТЕРр66-19-12</t>
  </si>
  <si>
    <t>Демонтаж П-образных компенсаторов диаметром труб Демонтаж П-образных компенсаторов диаметром труб до 1400 мм</t>
  </si>
  <si>
    <t>Замена прокладок на фланцевых соединениях трубопроводов</t>
  </si>
  <si>
    <t>ТЕРр66-20-1</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</si>
  <si>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100 мм</t>
  </si>
  <si>
    <t>ТЕРр66-20-2</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</si>
  <si>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150 мм</t>
  </si>
  <si>
    <t>ТЕРр66-20-3</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</si>
  <si>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200 мм</t>
  </si>
  <si>
    <t>ТЕРр66-20-4</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</si>
  <si>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250 мм</t>
  </si>
  <si>
    <t>ТЕРр66-20-5</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</si>
  <si>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300 мм</t>
  </si>
  <si>
    <t>ТЕРр66-20-6</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</si>
  <si>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400 мм</t>
  </si>
  <si>
    <t>ТЕРр66-20-7</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</si>
  <si>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500 мм</t>
  </si>
  <si>
    <t>ТЕРр66-20-8</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</si>
  <si>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600 мм</t>
  </si>
  <si>
    <t>ТЕРр66-20-9</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</si>
  <si>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700 мм</t>
  </si>
  <si>
    <t>ТЕРр66-20-10</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</si>
  <si>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800 мм</t>
  </si>
  <si>
    <t>ТЕРр66-20-11</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</si>
  <si>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1000 мм</t>
  </si>
  <si>
    <t>ТЕРр66-20-12</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</si>
  <si>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1200 мм</t>
  </si>
  <si>
    <t>ТЕРр66-20-13</t>
  </si>
  <si>
    <t>Замена прокладок на фланцевых соединениях трубопроводов диаметром труб Замена прокладок на фланцевых соединениях трубопроводов диаметром труб до 1400 мм</t>
  </si>
  <si>
    <t>Замена набивки сальниковых компенсаторов</t>
  </si>
  <si>
    <t>ТЕРр66-21-1</t>
  </si>
  <si>
    <t>Замена набивки сальниковых компенсаторов диаметром труб Замена набивки сальниковых компенсаторов диаметром труб до 150 мм</t>
  </si>
  <si>
    <t>ТЕРр66-21-2</t>
  </si>
  <si>
    <t>Замена набивки сальниковых компенсаторов диаметром труб Замена набивки сальниковых компенсаторов диаметром труб до 250 мм</t>
  </si>
  <si>
    <t>ТЕРр66-21-3</t>
  </si>
  <si>
    <t>Замена набивки сальниковых компенсаторов диаметром труб Замена набивки сальниковых компенсаторов диаметром труб до 400 мм</t>
  </si>
  <si>
    <t>ТЕРр66-21-4</t>
  </si>
  <si>
    <t>Замена набивки сальниковых компенсаторов диаметром труб Замена набивки сальниковых компенсаторов диаметром труб до 600 мм</t>
  </si>
  <si>
    <t>ТЕРр66-21-5</t>
  </si>
  <si>
    <t>Замена набивки сальниковых компенсаторов диаметром труб Замена набивки сальниковых компенсаторов диаметром труб до 800 мм</t>
  </si>
  <si>
    <t>ТЕРр66-21-6</t>
  </si>
  <si>
    <t>Замена набивки сальниковых компенсаторов диаметром труб Замена набивки сальниковых компенсаторов диаметром труб до 1000 мм</t>
  </si>
  <si>
    <t>ТЕРр66-21-7</t>
  </si>
  <si>
    <t>Замена набивки сальниковых компенсаторов диаметром труб Замена набивки сальниковых компенсаторов диаметром труб до 1400 мм</t>
  </si>
  <si>
    <t>Замена люков и кирпичных горловин колодцев и камер</t>
  </si>
  <si>
    <t>ТЕРр66-22-1</t>
  </si>
  <si>
    <t>Замена люков колодцев и камер</t>
  </si>
  <si>
    <t>ТЕРр66-23-1</t>
  </si>
  <si>
    <t>Разборка тепловой изоляции</t>
  </si>
  <si>
    <t>ТЕРр66-24-1</t>
  </si>
  <si>
    <t>Разборка тепловой изоляции Разборка тепловой изоляции из плит, сегментов и скорлуп</t>
  </si>
  <si>
    <t>ТЕРр66-24-2</t>
  </si>
  <si>
    <t>Разборка тепловой изоляции Разборка тепловой изоляции из ваты минеральной</t>
  </si>
  <si>
    <t>ТЕРр66-24-3</t>
  </si>
  <si>
    <t>Разборка тепловой изоляции Разборка тепловой изоляции из ваты стеклянной</t>
  </si>
  <si>
    <t>Прочистка дренажа штангами</t>
  </si>
  <si>
    <t>ТЕРр66-25-1</t>
  </si>
  <si>
    <t>Демонтаж задвижек</t>
  </si>
  <si>
    <t>ТЕРр66-26-1</t>
  </si>
  <si>
    <t>Демонтаж задвижек диаметром Демонтаж задвижек диаметром до 50 мм</t>
  </si>
  <si>
    <t>ТЕРр66-26-2</t>
  </si>
  <si>
    <t>Демонтаж задвижек диаметром Демонтаж задвижек диаметром до 100 мм</t>
  </si>
  <si>
    <t>ТЕРр66-26-3</t>
  </si>
  <si>
    <t>Демонтаж задвижек диаметром Демонтаж задвижек диаметром до 150 мм</t>
  </si>
  <si>
    <t>ТЕРр66-26-4</t>
  </si>
  <si>
    <t>Демонтаж задвижек диаметром Демонтаж задвижек диаметром до 200 мм</t>
  </si>
  <si>
    <t>ТЕРр66-26-5</t>
  </si>
  <si>
    <t>Демонтаж задвижек диаметром Демонтаж задвижек диаметром до 300 мм</t>
  </si>
  <si>
    <t>ТЕРр66-26-6</t>
  </si>
  <si>
    <t>Демонтаж задвижек диаметром Демонтаж задвижек диаметром до 400 мм</t>
  </si>
  <si>
    <t>ТЕРр66-26-7</t>
  </si>
  <si>
    <t>Демонтаж задвижек диаметром Демонтаж задвижек диаметром до 500 мм</t>
  </si>
  <si>
    <t>ТЕРр66-26-8</t>
  </si>
  <si>
    <t>Демонтаж задвижек диаметром Демонтаж задвижек диаметром до 600 мм</t>
  </si>
  <si>
    <t>ТЕРр66-26-9</t>
  </si>
  <si>
    <t>Демонтаж задвижек диаметром Демонтаж задвижек диаметром до 700 мм</t>
  </si>
  <si>
    <t>ТЕРр66-26-10</t>
  </si>
  <si>
    <t>Демонтаж задвижек диаметром Демонтаж задвижек диаметром до 800 мм</t>
  </si>
  <si>
    <t>ТЕРр66-26-11</t>
  </si>
  <si>
    <t>Демонтаж задвижек диаметром Демонтаж задвижек диаметром до 900 мм</t>
  </si>
  <si>
    <t>ТЕРр66-26-12</t>
  </si>
  <si>
    <t>Демонтаж задвижек диаметром Демонтаж задвижек диаметром до 1000 мм</t>
  </si>
  <si>
    <t>ТЕРр66-26-13</t>
  </si>
  <si>
    <t>Демонтаж задвижек диаметром Демонтаж задвижек диаметром до 1200 мм</t>
  </si>
  <si>
    <t>ТЕРр66-26-14</t>
  </si>
  <si>
    <t>Демонтаж задвижек диаметром Демонтаж задвижек диаметром до 1400 мм</t>
  </si>
  <si>
    <t>Раздел 2. Подраздел 66.2. РЕКОНСТРУКЦИЯ И РЕМОНТ НАРУЖНЫХ СЕТЕЙ ВОДОПРОВОДА БЕСТРАНШЕЙНЫМИ МЕТОДАМИ С ПРИМЕНЕНИЕМ ИМПОРТНЫХ ТЕХНОЛОГИЙ</t>
  </si>
  <si>
    <t>Промывка трубопровода для последующего санирования трубопровода</t>
  </si>
  <si>
    <t>ТЕРр66-27-1</t>
  </si>
  <si>
    <t>Промывка трубопроводов для последующего санирования трубопровода диаметром Промывка трубопроводов для последующего санирования трубопровода диаметром до 150 мм</t>
  </si>
  <si>
    <t>ТЕРр66-27-2</t>
  </si>
  <si>
    <t>Промывка трубопроводов для последующего санирования трубопровода диаметром Промывка трубопроводов для последующего санирования трубопровода диаметром до 300 мм</t>
  </si>
  <si>
    <t>ТЕРр66-27-3</t>
  </si>
  <si>
    <t>Промывка трубопроводов для последующего санирования трубопровода диаметром Промывка трубопроводов для последующего санирования трубопровода диаметром до 450 мм</t>
  </si>
  <si>
    <t>ТЕРр66-27-4</t>
  </si>
  <si>
    <t>Промывка трубопроводов для последующего санирования трубопровода диаметром Промывка трубопроводов для последующего санирования трубопровода диаметром до 600 мм</t>
  </si>
  <si>
    <t>ТЕРр66-27-5</t>
  </si>
  <si>
    <t>Промывка трубопроводов для последующего санирования трубопровода диаметром Промывка трубопроводов для последующего санирования трубопровода диаметром до 800 мм</t>
  </si>
  <si>
    <t>ТЕРр66-27-6</t>
  </si>
  <si>
    <t>Промывка трубопроводов для последующего санирования трубопровода диаметром Промывка трубопроводов для последующего санирования трубопровода диаметром до 1000 мм</t>
  </si>
  <si>
    <t>Телевизионное инспекционное обследование трубопровода после промывки с одновременной сушкой трубопровода</t>
  </si>
  <si>
    <t>ТЕРр66-28-1</t>
  </si>
  <si>
    <t>Телевизионное инспекционное обследование трубопровода после промывки с одновременной сушкой трубопровода диаметром Телевизионное инспекционное обследование трубопровода после промывки с одновременной сушкой трубопровода диаметром до 150 мм</t>
  </si>
  <si>
    <t>ТЕРр66-28-2</t>
  </si>
  <si>
    <t>Телевизионное инспекционное обследование трубопровода после промывки с одновременной сушкой трубопровода диаметром Телевизионное инспекционное обследование трубопровода после промывки с одновременной сушкой трубопровода диаметром до 300 мм</t>
  </si>
  <si>
    <t>ТЕРр66-28-3</t>
  </si>
  <si>
    <t>Телевизионное инспекционное обследование трубопровода после промывки с одновременной сушкой трубопровода диаметром Телевизионное инспекционное обследование трубопровода после промывки с одновременной сушкой трубопровода диаметром до 450 мм</t>
  </si>
  <si>
    <t>ТЕРр66-28-4</t>
  </si>
  <si>
    <t>Телевизионное инспекционное обследование трубопровода после промывки с одновременной сушкой трубопровода диаметром Телевизионное инспекционное обследование трубопровода после промывки с одновременной сушкой трубопровода диаметром до 600 мм</t>
  </si>
  <si>
    <t>ТЕРр66-28-5</t>
  </si>
  <si>
    <t>Телевизионное инспекционное обследование трубопровода после промывки с одновременной сушкой трубопровода диаметром Телевизионное инспекционное обследование трубопровода после промывки с одновременной сушкой трубопровода диаметром до 800 мм</t>
  </si>
  <si>
    <t>ТЕРр66-28-6</t>
  </si>
  <si>
    <t>Телевизионное инспекционное обследование трубопровода после промывки с одновременной сушкой трубопровода диаметром Телевизионное инспекционное обследование трубопровода после промывки с одновременной сушкой трубопровода диаметром до 1000 мм</t>
  </si>
  <si>
    <t>Санирование трубопровода по методике «Процесс Феникс»</t>
  </si>
  <si>
    <t>ТЕРр66-29-1</t>
  </si>
  <si>
    <t>Санирование трубопровода по методике «Процесс Феникс» диаметром Санирование трубопровода по методике «Процесс Феникс» диаметром до 100 мм</t>
  </si>
  <si>
    <t>ТЕРр66-29-2</t>
  </si>
  <si>
    <t>Санирование трубопровода по методике «Процесс Феникс» диаметром Санирование трубопровода по методике «Процесс Феникс» диаметром до 150 мм</t>
  </si>
  <si>
    <t>ТЕРр66-29-3</t>
  </si>
  <si>
    <t>Санирование трубопровода по методике «Процесс Феникс» диаметром Санирование трубопровода по методике «Процесс Феникс» диаметром до 200 мм</t>
  </si>
  <si>
    <t>ТЕРр66-29-4</t>
  </si>
  <si>
    <t>Санирование трубопровода по методике «Процесс Феникс» диаметром Санирование трубопровода по методике «Процесс Феникс» диаметром до 300 мм</t>
  </si>
  <si>
    <t>ТЕРр66-29-5</t>
  </si>
  <si>
    <t>Санирование трубопровода по методике «Процесс Феникс» диаметром Санирование трубопровода по методике «Процесс Феникс» диаметром до 400 мм</t>
  </si>
  <si>
    <t>ТЕРр66-29-6</t>
  </si>
  <si>
    <t>Санирование трубопровода по методике «Процесс Феникс» диаметром Санирование трубопровода по методике «Процесс Феникс» диаметром до 450 мм</t>
  </si>
  <si>
    <t>ТЕРр66-29-7</t>
  </si>
  <si>
    <t>Санирование трубопровода по методике «Процесс Феникс» диаметром Санирование трубопровода по методике «Процесс Феникс» диаметром до 500 мм</t>
  </si>
  <si>
    <t>ТЕРр66-29-8</t>
  </si>
  <si>
    <t>Санирование трубопровода по методике «Процесс Феникс» диаметром Санирование трубопровода по методике «Процесс Феникс» диаметром до 600 мм</t>
  </si>
  <si>
    <t>ТЕРр66-29-9</t>
  </si>
  <si>
    <t>Санирование трубопровода по методике «Процесс Феникс» диаметром Санирование трубопровода по методике «Процесс Феникс» диаметром до 700 мм</t>
  </si>
  <si>
    <t>ТЕРр66-29-10</t>
  </si>
  <si>
    <t>Санирование трубопровода по методике «Процесс Феникс» диаметром Санирование трубопровода по методике «Процесс Феникс» диаметром до 800 мм</t>
  </si>
  <si>
    <t>ТЕРр66-29-11</t>
  </si>
  <si>
    <t>Санирование трубопровода по методике «Процесс Феникс» диаметром Санирование трубопровода по методике «Процесс Феникс» диаметром до 900 мм</t>
  </si>
  <si>
    <t>ТЕРр66-29-12</t>
  </si>
  <si>
    <t>Санирование трубопровода по методике «Процесс Феникс» диаметром Санирование трубопровода по методике «Процесс Феникс» диаметром до 1000 мм</t>
  </si>
  <si>
    <t>Телевизионное инспекционное обследование трубопровода после операции санирования</t>
  </si>
  <si>
    <t>ТЕРр66-30-1</t>
  </si>
  <si>
    <t>Подземное разрушение старой трубы с помощью пневмопробойника с протягиванием на ее место новой полиэтиленовой трубы</t>
  </si>
  <si>
    <t>ТЕРр66-31-1</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</si>
  <si>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50 и 100 мм на dн 90 мм</t>
  </si>
  <si>
    <t>ТЕРр66-31-2</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</si>
  <si>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100 мм на dн 110 мм</t>
  </si>
  <si>
    <t>ТЕРр66-31-3</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</si>
  <si>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100 мм на dн 160 и 180 мм</t>
  </si>
  <si>
    <t>ТЕРр66-31-4</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</si>
  <si>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150 мм на dн 160 и 180 мм</t>
  </si>
  <si>
    <t>ТЕРр66-31-5</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</si>
  <si>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150 мм на dн 200 и 225 мм</t>
  </si>
  <si>
    <t>ТЕРр66-31-6</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</si>
  <si>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200 мм на dн 200 и 225 мм</t>
  </si>
  <si>
    <t>ТЕРр66-31-7</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</si>
  <si>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200 мм на dн 250 мм</t>
  </si>
  <si>
    <t>ТЕРр66-31-8</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</si>
  <si>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250 мм на dн 250 мм</t>
  </si>
  <si>
    <t>ТЕРр66-31-9</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</si>
  <si>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250 мм на dн 315 мм</t>
  </si>
  <si>
    <t>ТЕРр66-31-10</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</si>
  <si>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300 мм на dн 315 мм</t>
  </si>
  <si>
    <t>ТЕРр66-31-11</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</si>
  <si>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300 мм на dн 355 мм</t>
  </si>
  <si>
    <t>ТЕРр66-31-12</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</si>
  <si>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350 мм на dн 355 мм</t>
  </si>
  <si>
    <t>ТЕРр66-31-13</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</si>
  <si>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350 мм на dн 400 мм</t>
  </si>
  <si>
    <t>ТЕРр66-31-14</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</si>
  <si>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400 мм на dн 400 мм</t>
  </si>
  <si>
    <t>ТЕРр66-31-15</t>
  </si>
  <si>
    <t>Бестраншейная замена труб (разрушение старой трубы с помощью пневмопробойника) полиэтиленовыми трубами с изменением диаметра Бестраншейная замена труб (разрушение старой трубы с помощью пневмопробойника) полиэтиленовыми трубами с изменением диаметра с dу 400 мм на dн 450 мм</t>
  </si>
  <si>
    <t>Протаскивание водопроводной полиэтиленовой трубы в существующую без разрушения с помощью пневмопробойника</t>
  </si>
  <si>
    <t>ТЕРр66-32-1</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</si>
  <si>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100 мм на dн 75 мм</t>
  </si>
  <si>
    <t>ТЕРр66-32-2</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</si>
  <si>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150 мм на dн 110 мм</t>
  </si>
  <si>
    <t>ТЕРр66-32-3</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</si>
  <si>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200 мм на dн 160 мм</t>
  </si>
  <si>
    <t>ТЕРр66-32-4</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</si>
  <si>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250 мм на dн 200 мм</t>
  </si>
  <si>
    <t>ТЕРр66-32-5</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</si>
  <si>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300 мм на dн 225 мм</t>
  </si>
  <si>
    <t>ТЕРр66-32-6</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</si>
  <si>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350 мм на dн 315 мм</t>
  </si>
  <si>
    <t>ТЕРр66-32-7</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</si>
  <si>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400 мм на dн 315 мм</t>
  </si>
  <si>
    <t>ТЕРр66-32-8</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</si>
  <si>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450 мм на dн 355 мм</t>
  </si>
  <si>
    <t>ТЕРр66-32-9</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</si>
  <si>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500 мм на dн 400 мм</t>
  </si>
  <si>
    <t>ТЕРр66-32-10</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</si>
  <si>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600 мм на dн 500 мм</t>
  </si>
  <si>
    <t>ТЕРр66-32-11</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</si>
  <si>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700 мм на dн 560 мм</t>
  </si>
  <si>
    <t>ТЕРр66-32-12</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</si>
  <si>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750 мм на dн 630 мм</t>
  </si>
  <si>
    <t>ТЕРр66-32-13</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</si>
  <si>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800 мм на dн 710 мм</t>
  </si>
  <si>
    <t>ТЕРр66-32-14</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</si>
  <si>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900 мм на dн 800 мм</t>
  </si>
  <si>
    <t>ТЕРр66-32-15</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</si>
  <si>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1000 мм на dн 900 мм</t>
  </si>
  <si>
    <t>ТЕРр66-32-16</t>
  </si>
  <si>
    <t>Бестраншейная замена труб (без разрушение старой трубы с помощью пневмопробойника) полиэтиленовыми трубами с изменением диаметра Бестраншейная замена труб (без разрушение старой трубы с помощью пневмопробойника) полиэтиленовыми трубами с изменением диаметра с dу 1200 мм на dн 1000 мм</t>
  </si>
  <si>
    <t>Раздел 3. Подраздел 66.3. РЕКОНСТРУКЦИЯ И РЕМОНТ НАРУЖНЫХ СЕТЕЙ КАНАЛИЗАЦИИ БЕСТРАНШЕЙНЫМИ МЕТОДАМИ С ПРИМЕНЕНИЕМ ИМПОРТНЫХ ТЕХНОЛОГИЙ</t>
  </si>
  <si>
    <t>Облицовка колодцев методом «TROLINING»</t>
  </si>
  <si>
    <t>ТЕРр66-33-1</t>
  </si>
  <si>
    <t>Восстановление колодцев методом «TROLINING» при диаметре колодцев Восстановление колодцев методом «TROLINING» при диаметре колодцев 1,0 м и высоте 1,0 м</t>
  </si>
  <si>
    <t>ТЕРр66-33-2</t>
  </si>
  <si>
    <t>Восстановление колодцев методом «TROLINING» при диаметре колодцев Восстановление колодцев методом «TROLINING» при диаметре колодцев 1,0 м и высоте 2,5 м</t>
  </si>
  <si>
    <t>ТЕРр66-33-3</t>
  </si>
  <si>
    <t>Восстановление колодцев методом «TROLINING» при диаметре колодцев Восстановление колодцев методом «TROLINING» при диаметре колодцев 1,0 м и высоте 3,0 м</t>
  </si>
  <si>
    <t>ТЕРр66-33-4</t>
  </si>
  <si>
    <t>Восстановление колодцев методом «TROLINING» при диаметре колодцев Восстановление колодцев методом «TROLINING» при диаметре колодцев 1,5 м и высоте 4,0 м</t>
  </si>
  <si>
    <t>ТЕРр66-33-5</t>
  </si>
  <si>
    <t>Восстановление колодцев методом «TROLINING» при диаметре колодцев Восстановление колодцев методом «TROLINING» при диаметре колодцев 1,5 м и высоте 5,0 м</t>
  </si>
  <si>
    <t>ТЕРр66-33-6</t>
  </si>
  <si>
    <t>Восстановление колодцев методом «TROLINING» при диаметре колодцев Восстановление колодцев методом «TROLINING» при диаметре колодцев 1,5 м и высоте 6,0 м</t>
  </si>
  <si>
    <t>Облицовка колодцев полиэтиленовыми трубами</t>
  </si>
  <si>
    <t>ТЕРр66-34-1</t>
  </si>
  <si>
    <t>Облицовка колодцев полиэтиленовыми трубами при диаметре колодцев Облицовка колодцев полиэтиленовыми трубами при диаметре колодцев 1,0 м и высоте 1,0 м</t>
  </si>
  <si>
    <t>ТЕРр66-34-2</t>
  </si>
  <si>
    <t>Облицовка колодцев полиэтиленовыми трубами при диаметре колодцев Облицовка колодцев полиэтиленовыми трубами при диаметре колодцев 1,0 м и высоте 2,5 м</t>
  </si>
  <si>
    <t>ТЕРр66-34-3</t>
  </si>
  <si>
    <t>Облицовка колодцев полиэтиленовыми трубами при диаметре колодцев Облицовка колодцев полиэтиленовыми трубами при диаметре колодцев 1,0 м и высоте 3,0 м</t>
  </si>
  <si>
    <t>ТЕРр66-34-4</t>
  </si>
  <si>
    <t>Облицовка колодцев полиэтиленовыми трубами при диаметре колодцев Облицовка колодцев полиэтиленовыми трубами при диаметре колодцев 1,5 м и высоте 4,0 м</t>
  </si>
  <si>
    <t>ТЕРр66-34-5</t>
  </si>
  <si>
    <t>Облицовка колодцев полиэтиленовыми трубами при диаметре колодцев Облицовка колодцев полиэтиленовыми трубами при диаметре колодцев 1,5 м и высоте 5,0 м</t>
  </si>
  <si>
    <t>ТЕРр66-34-6</t>
  </si>
  <si>
    <t>Облицовка колодцев полиэтиленовыми трубами при диаметре колодцев Облицовка колодцев полиэтиленовыми трубами при диаметре колодцев 1,5 м и высоте 6,0 м</t>
  </si>
  <si>
    <t>Очистка участка трубы под заглушку</t>
  </si>
  <si>
    <t>ТЕРр66-35-1</t>
  </si>
  <si>
    <t>Очистка под заглушку участка трубы диаметром Очистка под заглушку участка трубы диаметром до 600 мм</t>
  </si>
  <si>
    <t>ТЕРр66-35-2</t>
  </si>
  <si>
    <t>Очистка под заглушку участка трубы диаметром Очистка под заглушку участка трубы диаметром 600-900 мм</t>
  </si>
  <si>
    <t>ТЕРр66-35-3</t>
  </si>
  <si>
    <t>Очистка под заглушку участка трубы диаметром Очистка под заглушку участка трубы диаметром 1000-1400 мм</t>
  </si>
  <si>
    <t>Монтаж и демонтаж резинокордной пневмозаглушки</t>
  </si>
  <si>
    <t>ТЕРр66-36-1</t>
  </si>
  <si>
    <t>Монтаж и демонтаж резинокордной пневмозаглушки диаметром Монтаж и демонтаж резинокордной пневмозаглушки диаметром 100–200 мм</t>
  </si>
  <si>
    <t>ТЕРр66-36-2</t>
  </si>
  <si>
    <t>Монтаж и демонтаж резинокордной пневмозаглушки диаметром Монтаж и демонтаж резинокордной пневмозаглушки диаметром 200–400 мм</t>
  </si>
  <si>
    <t>ТЕРр66-36-3</t>
  </si>
  <si>
    <t>Монтаж и демонтаж резинокордной пневмозаглушки диаметром Монтаж и демонтаж резинокордной пневмозаглушки диаметром 400–600 мм</t>
  </si>
  <si>
    <t>ТЕРр66-36-4</t>
  </si>
  <si>
    <t>Монтаж и демонтаж резинокордной пневмозаглушки диаметром Монтаж и демонтаж резинокордной пневмозаглушки диаметром 600–800 мм</t>
  </si>
  <si>
    <t>ТЕРр66-36-5</t>
  </si>
  <si>
    <t>Монтаж и демонтаж резинокордной пневмозаглушки диаметром Монтаж и демонтаж резинокордной пневмозаглушки диаметром 800–1200 мм</t>
  </si>
  <si>
    <t>ТЕРр66-36-6</t>
  </si>
  <si>
    <t>Монтаж и демонтаж резинокордной пневмозаглушки диаметром Контроль поддержания заглушки в сутки</t>
  </si>
  <si>
    <t>Бестраншейная замена канализационных трубопроводов укороченными патрубками с помощью пневмопробойника</t>
  </si>
  <si>
    <t>ТЕРр66-37-1</t>
  </si>
  <si>
    <t>Бестраншейная замена канализационных трубопроводов укороченными пластмассовыми патрубками с помощью пневмопробойника с изменением диаметра Бестраншейная замена канализационных трубопроводов укороченными пластмассовыми патрубками с помощью пневмопробойника с изменением диаметра dу 100 мм на dн 225 мм</t>
  </si>
  <si>
    <t>ТЕРр66-37-2</t>
  </si>
  <si>
    <t>Бестраншейная замена канализационных трубопроводов укороченными пластмассовыми патрубками с помощью пневмопробойника с изменением диаметра Бестраншейная замена канализационных трубопроводов укороченными пластмассовыми патрубками с помощью пневмопробойника с изменением диаметра dу 230 мм на dн 315 мм</t>
  </si>
  <si>
    <t>ТЕРр66-37-3</t>
  </si>
  <si>
    <t>Бестраншейная замена канализационных трубопроводов укороченными пластмассовыми патрубками с помощью пневмопробойника с изменением диаметра Бестраншейная замена канализационных трубопроводов укороченными пластмассовыми патрубками с помощью пневмопробойника с изменением диаметра dу 230 мм на dн 225 мм</t>
  </si>
  <si>
    <t>ТЕРр66-37-4</t>
  </si>
  <si>
    <t>Бестраншейная замена канализационных трубопроводов укороченными пластмассовыми патрубками с помощью пневмопробойника с изменением диаметра Бестраншейная замена канализационных трубопроводов укороченными пластмассовыми патрубками с помощью пневмопробойника с изменением диаметра большего на меньший диаметр трубы</t>
  </si>
  <si>
    <t>ТЕРр66-37-5</t>
  </si>
  <si>
    <t>Бестраншейная замена канализационных трубопроводов укороченными пластмассовыми патрубками с помощью пневмопробойника с изменением диаметра На каждый дополнительный колодец сверх двух добавлять к расценкам 66-37-1, 66-37-2, 66-37-3, 66-37-4</t>
  </si>
  <si>
    <t>Заполнение упраздняемых трубопроводов или межтрубного пространства при трубах в футляре песком, бетоном, раствором</t>
  </si>
  <si>
    <t>ТЕРр66-38-1</t>
  </si>
  <si>
    <t>Заполнение трубопроводов или межтрубного пространства при трубах в футляре Заполнение трубопроводов или межтрубного пространства при трубах в футляре песком</t>
  </si>
  <si>
    <t>ТЕРр66-38-2</t>
  </si>
  <si>
    <t>Заполнение трубопроводов или межтрубного пространства при трубах в футляре Заполнение трубопроводов или межтрубного пространства при трубах в футляре бетоном</t>
  </si>
  <si>
    <t>ТЕРр66-38-3</t>
  </si>
  <si>
    <t>Заполнение трубопроводов или межтрубного пространства при трубах в футляре Заполнение трубопроводов или межтрубного пространства при трубах в футляре цементным раствором</t>
  </si>
  <si>
    <t>Бестраншейная замена канализационных трубопроводов укороченными патрубками «ВИП-ЛАЙНЕР» с помощью пневмопробойника</t>
  </si>
  <si>
    <t>ТЕРр66-39-1</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</si>
  <si>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dу 150 мм на dн 200 мм</t>
  </si>
  <si>
    <t>ТЕРр66-39-2</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</si>
  <si>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dу 150 мм 225 мм; dу 200 мм на dн 280 мм</t>
  </si>
  <si>
    <t>ТЕРр66-39-3</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</si>
  <si>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dу 230 мм на dн 250 мм; dу 250 мм на dн 280 мм</t>
  </si>
  <si>
    <t>ТЕРр66-39-4</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</si>
  <si>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dу 230 мм на dн 280 мм; dу 200 мм на dн 250 мм; dу 250 мм на dн 315 мм</t>
  </si>
  <si>
    <t>ТЕРр66-39-5</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</si>
  <si>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dу 300 мм на dн 315 мм</t>
  </si>
  <si>
    <t>ТЕРр66-39-6</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</si>
  <si>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dу 350 мм на dн 355 мм</t>
  </si>
  <si>
    <t>ТЕРр66-39-7</t>
  </si>
  <si>
    <t>Бестраншейная замена трубопроводов укороченными пластмассовыми патрубками «ВИП-ЛАЙНЕР» с помощью пневмопробойника с изменением диаметра Бестраншейная замена трубопроводов укороченными пластмассовыми патрубками «ВИП-ЛАЙНЕР» с помощью пневмопробойника с изменением диаметра большего на меньший диаметр трубы</t>
  </si>
  <si>
    <t>Бестраншейное восстановление канализационных трубопроводов методом «ФЛЕКСОРЕН»</t>
  </si>
  <si>
    <t>ТЕРр66-40-1</t>
  </si>
  <si>
    <t>Бестраншейная замена трубопроводов трубами «ФЛЕКСОРЕН» диаметром 140-270 мм</t>
  </si>
  <si>
    <t>Восстановление канализационных трубопроводов методом «ИНСИТУФОРМ»</t>
  </si>
  <si>
    <t>ТЕРр66-41-1</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</si>
  <si>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300 мм</t>
  </si>
  <si>
    <t>ТЕРр66-41-2</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</si>
  <si>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350 мм</t>
  </si>
  <si>
    <t>ТЕРр66-41-3</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</si>
  <si>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375 мм</t>
  </si>
  <si>
    <t>ТЕРр66-41-4</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</si>
  <si>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400 мм</t>
  </si>
  <si>
    <t>ТЕРр66-41-5</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</si>
  <si>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450 мм</t>
  </si>
  <si>
    <t>ТЕРр66-41-6</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</si>
  <si>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500 мм</t>
  </si>
  <si>
    <t>ТЕРр66-41-7</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</si>
  <si>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600 мм</t>
  </si>
  <si>
    <t>ТЕРр66-41-8</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</si>
  <si>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700 мм</t>
  </si>
  <si>
    <t>ТЕРр66-41-9</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</si>
  <si>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800 мм</t>
  </si>
  <si>
    <t>ТЕРр66-41-10</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</si>
  <si>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900 мм</t>
  </si>
  <si>
    <t>ТЕРр66-41-11</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</si>
  <si>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1000 мм</t>
  </si>
  <si>
    <t>ТЕРр66-41-12</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</si>
  <si>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1200 мм</t>
  </si>
  <si>
    <t>ТЕРр66-41-13</t>
  </si>
  <si>
    <t>Восстановление канализационных трубопроводов методом «ИНСИТУФОРМ» диаметром Восстановление канализационных трубопроводов методом «ИНСИТУФОРМ» диаметром 1500 мм</t>
  </si>
  <si>
    <t>Бестраншейная замена канализационных трубопроводов на пластмассовые методом «ГРУНДОКРАК»</t>
  </si>
  <si>
    <t>ТЕРр66-42-1</t>
  </si>
  <si>
    <t>Бестраншейная замена методом «ГРУНДОКРАК» канализационных трубопроводов на пластмассовые диаметром Бестраншейная замена методом «ГРУНДОКРАК» канализационных трубопроводов на пластмассовые диаметром до 250 мм</t>
  </si>
  <si>
    <t>ТЕРр66-42-2</t>
  </si>
  <si>
    <t>Бестраншейная замена методом «ГРУНДОКРАК» канализационных трубопроводов на пластмассовые диаметром Бестраншейная замена методом «ГРУНДОКРАК» канализационных трубопроводов на пластмассовые диаметром 315 мм</t>
  </si>
  <si>
    <t>ТЕРр66-42-3</t>
  </si>
  <si>
    <t>Бестраншейная замена методом «ГРУНДОКРАК» канализационных трубопроводов на пластмассовые диаметром Бестраншейная замена методом «ГРУНДОКРАК» канализационных трубопроводов на пластмассовые диаметром 355-450 мм</t>
  </si>
  <si>
    <t>ТЕРр66-42-4</t>
  </si>
  <si>
    <t>Бестраншейная замена методом «ГРУНДОКРАК» канализационных трубопроводов на пластмассовые диаметром Бестраншейная замена методом «ГРУНДОКРАК» канализационных трубопроводов на пластмассовые диаметром 560-630 мм</t>
  </si>
  <si>
    <t>ТЕРр66-42-5</t>
  </si>
  <si>
    <t>Бестраншейная замена методом «ГРУНДОКРАК» канализационных трубопроводов на пластмассовые диаметром Бестраншейная замена методом «ГРУНДОКРАК» канализационных трубопроводов на пластмассовые диаметром 710-1200 мм</t>
  </si>
  <si>
    <t>Промывка канализационных сетей спецмашинами «СКАНИЯ» и «SISU»</t>
  </si>
  <si>
    <t>ТЕРр66-43-1</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</si>
  <si>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150-250 мм</t>
  </si>
  <si>
    <t>ТЕРр66-43-2</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</si>
  <si>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300 мм</t>
  </si>
  <si>
    <t>ТЕРр66-43-3</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</si>
  <si>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400 мм</t>
  </si>
  <si>
    <t>ТЕРр66-43-4</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</si>
  <si>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500 мм</t>
  </si>
  <si>
    <t>ТЕРр66-43-5</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</si>
  <si>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600 мм</t>
  </si>
  <si>
    <t>ТЕРр66-43-6</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</si>
  <si>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700 мм</t>
  </si>
  <si>
    <t>ТЕРр66-43-7</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</si>
  <si>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800 мм</t>
  </si>
  <si>
    <t>ТЕРр66-43-8</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</si>
  <si>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900 мм</t>
  </si>
  <si>
    <t>ТЕРр66-43-9</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</si>
  <si>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1000 мм</t>
  </si>
  <si>
    <t>ТЕРр66-43-10</t>
  </si>
  <si>
    <t>Промывка спецмашинами «СКАНИЯ» и «SISU» канализационных трубопроводов диаметром Промывка спецмашинами «СКАНИЯ» и «SISU» канализационных трубопроводов диаметром 1200 мм</t>
  </si>
  <si>
    <t>Восстановление канализационных колодцев методом «TROLINING»</t>
  </si>
  <si>
    <t>ТЕРр66-44-1</t>
  </si>
  <si>
    <t>Восстановление канализационных колодцев методом «TROLINING» при диаметре колодцев Восстановление канализационных колодцев методом «TROLINING» при диаметре колодцев 1,0 м и высоте 1,0 м</t>
  </si>
  <si>
    <t>ТЕРр66-44-2</t>
  </si>
  <si>
    <t>Восстановление канализационных колодцев методом «TROLINING» при диаметре колодцев Восстановление канализационных колодцев методом «TROLINING» при диаметре колодцев 1,0 м и высоте 2,5 м</t>
  </si>
  <si>
    <t>ТЕРр66-44-3</t>
  </si>
  <si>
    <t>Восстановление канализационных колодцев методом «TROLINING» при диаметре колодцев Восстановление канализационных колодцев методом «TROLINING» при диаметре колодцев 1,0 м и высоте 3,0 м</t>
  </si>
  <si>
    <t>ТЕРр66-44-4</t>
  </si>
  <si>
    <t>Восстановление канализационных колодцев методом «TROLINING» при диаметре колодцев Восстановление канализационных колодцев методом «TROLINING» при диаметре колодцев 1,5 м и высоте 4,0 м</t>
  </si>
  <si>
    <t>ТЕРр66-44-5</t>
  </si>
  <si>
    <t>Восстановление канализационных колодцев методом «TROLINING» при диаметре колодцев Восстановление канализационных колодцев методом «TROLINING» при диаметре колодцев 1,5 м и высоте 5,0 м</t>
  </si>
  <si>
    <t>ТЕРр66-44-6</t>
  </si>
  <si>
    <t>Восстановление канализационных колодцев методом «TROLINING» при диаметре колодцев Восстановление канализационных колодцев методом «TROLINING» при диаметре колодцев 1,5 м и высоте 6,0 м</t>
  </si>
  <si>
    <t>Восстановление канализационных колодцев полиэтиленовыми трубами</t>
  </si>
  <si>
    <t>ТЕРр66-45-1</t>
  </si>
  <si>
    <t>Восстановление канализационных колодцев полиэтиленовыми трубами при диаметре колодцев Восстановление канализационных колодцев полиэтиленовыми трубами при диаметре колодцев 1,0 м и высоте 1,0 м</t>
  </si>
  <si>
    <t>ТЕРр66-45-2</t>
  </si>
  <si>
    <t>Восстановление канализационных колодцев полиэтиленовыми трубами при диаметре колодцев Восстановление канализационных колодцев полиэтиленовыми трубами при диаметре колодцев 1,0 м и высоте 2,5 м</t>
  </si>
  <si>
    <t>ТЕРр66-45-3</t>
  </si>
  <si>
    <t>Восстановление канализационных колодцев полиэтиленовыми трубами при диаметре колодцев Восстановление канализационных колодцев полиэтиленовыми трубами при диаметре колодцев 1,0 м и высоте 3,0 м</t>
  </si>
  <si>
    <t>ТЕРр66-45-4</t>
  </si>
  <si>
    <t>Восстановление канализационных колодцев полиэтиленовыми трубами при диаметре колодцев Восстановление канализационных колодцев полиэтиленовыми трубами при диаметре колодцев 1,5 м и высоте 4,0 м</t>
  </si>
  <si>
    <t>ТЕРр66-45-5</t>
  </si>
  <si>
    <t>Восстановление канализационных колодцев полиэтиленовыми трубами при диаметре колодцев Восстановление канализационных колодцев полиэтиленовыми трубами при диаметре колодцев 1,5 м и высоте 5,0 м</t>
  </si>
  <si>
    <t>ТЕРр66-45-6</t>
  </si>
  <si>
    <t>Восстановление канализационных колодцев полиэтиленовыми трубами при диаметре колодцев Восстановление канализационных колодцев полиэтиленовыми трубами при диаметре колодцев 1,5 м и высоте 6,0 м</t>
  </si>
  <si>
    <t>Крепление траншей с помощью крепежных блоков</t>
  </si>
  <si>
    <t>ТЕРр66-46-1</t>
  </si>
  <si>
    <t>Крепление траншей с помощью блоков размерами Крепление траншей с помощью блоков размерами 3,5х2,4+3,5х1,3</t>
  </si>
  <si>
    <t>ТЕРр66-46-2</t>
  </si>
  <si>
    <t>Крепление траншей с помощью блоков размерами Крепление траншей с помощью блоков размерами 4,0х2,4+4,0х1,3</t>
  </si>
  <si>
    <t>Санация внутренней поверхности стальных труб водопроводных сетей методом нанесения цементно-песчаного раствора</t>
  </si>
  <si>
    <t>ТЕРр66-47-1</t>
  </si>
  <si>
    <t>Санация внутренней поверхности стальных труб водопроводных сетей методом нанесения цементно-песчаного раствора, диаметром Санация внутренней поверхности стальных труб водопроводных сетей методом нанесения цементно-песчаного раствора, диаметром до 200 мм</t>
  </si>
  <si>
    <t>ТЕРр66-47-2</t>
  </si>
  <si>
    <t>Санация внутренней поверхности стальных труб водопроводных сетей методом нанесения цементно-песчаного раствора, диаметром Санация внутренней поверхности стальных труб водопроводных сетей методом нанесения цементно-песчаного раствора, диаметром до 300 мм</t>
  </si>
  <si>
    <t>ТЕРр66-47-3</t>
  </si>
  <si>
    <t>Санация внутренней поверхности стальных труб водопроводных сетей методом нанесения цементно-песчаного раствора, диаметром Санация внутренней поверхности стальных труб водопроводных сетей методом нанесения цементно-песчаного раствора, диаметром до 600 мм</t>
  </si>
  <si>
    <t>ТЕРр66-47-4</t>
  </si>
  <si>
    <t>Санация внутренней поверхности стальных труб водопроводных сетей методом нанесения цементно-песчаного раствора, диаметром Санация внутренней поверхности стальных труб водопроводных сетей методом нанесения цементно-песчаного раствора, диаметром до 900 мм</t>
  </si>
  <si>
    <t>ТЕРр66-47-5</t>
  </si>
  <si>
    <t>Санация внутренней поверхности стальных труб водопроводных сетей методом нанесения цементно-песчаного раствора, диаметром Санация внутренней поверхности стальных труб водопроводных сетей методом нанесения цементно-песчаного раствора, диаметром до 1200 мм</t>
  </si>
  <si>
    <t>ТЕРр66-47-6</t>
  </si>
  <si>
    <t>Санация внутренней поверхности стальных труб водопроводных сетей методом нанесения цементно-песчаного раствора, диаметром Санация внутренней поверхности стальных труб водопроводных сетей методом нанесения цементно-песчаного раствора, диаметром до 1400 мм</t>
  </si>
  <si>
    <t>Восстановление внутренних поверхностей канализационных колодцев нанесением цементно-песчанной гидроизоляции</t>
  </si>
  <si>
    <t>ТЕРр66-48-1</t>
  </si>
  <si>
    <t>Восстановление внутренних поверхностей канализационных колодцев нанесением цементно-песчанной гидроизоляции толщиной 12 мм при диаметре Восстановление внутренних поверхностей канализационных колодцев нанесением цементно-песчанной гидроизоляции толщиной 12 мм при диаметре 1,0 м и высоте 1,0 м</t>
  </si>
  <si>
    <t>ТЕРр66-48-2</t>
  </si>
  <si>
    <t>Восстановление внутренних поверхностей канализационных колодцев нанесением цементно-песчанной гидроизоляции толщиной 12 мм при диаметре Восстановление внутренних поверхностей канализационных колодцев нанесением цементно-песчанной гидроизоляции толщиной 12 мм при диаметре 1,5 м и высоте 1,0 м</t>
  </si>
  <si>
    <t>ТЕРр66-48-3</t>
  </si>
  <si>
    <t>Восстановление внутренних поверхностей канализационных колодцев нанесением цементно-песчанной гидроизоляции толщиной 12 мм при диаметре Восстановление внутренних поверхностей канализационных колодцев нанесением цементно-песчанной гидроизоляции толщиной 12 мм при диаметре 2 м и высоте 1,0 м</t>
  </si>
  <si>
    <t>ТЕРр66-48-4</t>
  </si>
  <si>
    <t>При изменении высоты колодца на 0,5 м добавлять или исключать к норме При изменении высоты колодца на 0,5 м добавлять или исключать к норме к расценке 68-48-1</t>
  </si>
  <si>
    <t>ТЕРр66-48-5</t>
  </si>
  <si>
    <t>При изменении высоты колодца на 0,5 м добавлять или исключать к норме При изменении высоты колодца на 0,5 м добавлять или исключать к норме к расценке 68-48-2</t>
  </si>
  <si>
    <t>ТЕРр66-48-6</t>
  </si>
  <si>
    <t>При изменении высоты колодца на 0,5 м добавлять или исключать к норме При изменении высоты колодца на 0,5 м добавлять или исключать к норме к расценке 68-48-3</t>
  </si>
  <si>
    <t>Заделка трещин, раковин и сколов оголовков труб</t>
  </si>
  <si>
    <t>ТЕРр66-49-1</t>
  </si>
  <si>
    <t>Замена стальных трубопроводов теплоснабжения, горячего и холодного водоснабжения в закрытых проходных эксплуатируемых коллекторах</t>
  </si>
  <si>
    <t>ТЕРр66-50-1</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</si>
  <si>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100</t>
  </si>
  <si>
    <t>ТЕРр66-50-2</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</si>
  <si>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150</t>
  </si>
  <si>
    <t>ТЕРр66-50-3</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</si>
  <si>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200</t>
  </si>
  <si>
    <t>ТЕРр66-50-4</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</si>
  <si>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250</t>
  </si>
  <si>
    <t>ТЕРр66-50-5</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</si>
  <si>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300</t>
  </si>
  <si>
    <t>ТЕРр66-50-6</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</si>
  <si>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350</t>
  </si>
  <si>
    <t>ТЕРр66-50-7</t>
  </si>
  <si>
    <t>Замена стальных трубопроводов теплоснабжения, горячего и холодного водоснабжения, диаметр труб, мм Замена стальных трубопроводов теплоснабжения, горячего и холодного водоснабжения, диаметр труб, мм 400</t>
  </si>
  <si>
    <t>ТЕРр-2001-67 Электромонтажные работы</t>
  </si>
  <si>
    <t>Раздел 1. Демонтаж электропроводки</t>
  </si>
  <si>
    <t>ТЕРр67-1-1</t>
  </si>
  <si>
    <t>Демонтаж Демонтаж скрытой электропроводки</t>
  </si>
  <si>
    <t>ТЕРр67-1-2</t>
  </si>
  <si>
    <t>Демонтаж Демонтаж шнура на роликах</t>
  </si>
  <si>
    <t>ТЕРр67-1-3</t>
  </si>
  <si>
    <t>Демонтаж электропроводки, провода на крюках (якорях) с изоляторами сечением Демонтаж электропроводки, провода на крюках (якорях) с изоляторами сечением 16 мм2</t>
  </si>
  <si>
    <t>ТЕРр67-1-4</t>
  </si>
  <si>
    <t>Демонтаж электропроводки, провода на крюках (якорях) с изоляторами сечением Демонтаж электропроводки, провода на крюках (якорях) с изоляторами сечением 70 мм2</t>
  </si>
  <si>
    <t>ТЕРр67-1-5</t>
  </si>
  <si>
    <t>Демонтаж электропроводки, провода на крюках (якорях) с изоляторами сечением Демонтаж электропроводки, провода на крюках (якорях) с изоляторами сечением 150 мм2</t>
  </si>
  <si>
    <t>Раздел 2. Демонтаж труб и проводов из труб</t>
  </si>
  <si>
    <t>ТЕРр67-2-1</t>
  </si>
  <si>
    <t>Демонтаж проводов из труб суммарным сечением Демонтаж проводов из труб суммарным сечением до 6 мм2</t>
  </si>
  <si>
    <t>ТЕРр67-2-2</t>
  </si>
  <si>
    <t>Демонтаж проводов из труб суммарным сечением Демонтаж проводов из труб суммарным сечением до 16 мм2</t>
  </si>
  <si>
    <t>ТЕРр67-2-3</t>
  </si>
  <si>
    <t>Демонтаж проводов из труб суммарным сечением Демонтаж проводов из труб суммарным сечением до 35 мм2</t>
  </si>
  <si>
    <t>ТЕРр67-2-4</t>
  </si>
  <si>
    <t>Демонтаж проводов из труб суммарным сечением Демонтаж проводов из труб суммарным сечением до 70 мм2</t>
  </si>
  <si>
    <t>ТЕРр67-2-5</t>
  </si>
  <si>
    <t>Демонтаж стальных труб, проложенных на скобах диаметром Демонтаж стальных труб, проложенных на скобах диаметром до 25 мм</t>
  </si>
  <si>
    <t>ТЕРр67-2-6</t>
  </si>
  <si>
    <t>Демонтаж стальных труб, проложенных на скобах диаметром Демонтаж стальных труб, проложенных на скобах диаметром до 40 мм</t>
  </si>
  <si>
    <t>ТЕРр67-2-7</t>
  </si>
  <si>
    <t>Демонтаж стальных труб, проложенных на скобах диаметром Демонтаж стальных труб, проложенных на скобах диаметром до 80 мм</t>
  </si>
  <si>
    <t>ТЕРр67-2-8</t>
  </si>
  <si>
    <t>Демонтаж стальных труб, проложенных в борозде пола диаметром Демонтаж стальных труб, проложенных в борозде пола диаметром до 25 мм</t>
  </si>
  <si>
    <t>ТЕРр67-2-9</t>
  </si>
  <si>
    <t>Демонтаж стальных труб, проложенных в борозде пола диаметром Демонтаж стальных труб, проложенных в борозде пола диаметром до 40 мм</t>
  </si>
  <si>
    <t>ТЕРр67-2-10</t>
  </si>
  <si>
    <t>Демонтаж стальных труб, проложенных в борозде пола диаметром Демонтаж стальных труб, проложенных в борозде пола диаметром до 80 мм</t>
  </si>
  <si>
    <t>ТЕРр67-2-11</t>
  </si>
  <si>
    <t>Демонтаж винипластовых труб, проложенных на скобах диаметром Демонтаж винипластовых труб, проложенных на скобах диаметром до 25 мм</t>
  </si>
  <si>
    <t>ТЕРр67-2-12</t>
  </si>
  <si>
    <t>Демонтаж винипластовых труб, проложенных на скобах диаметром Демонтаж винипластовых труб, проложенных на скобах диаметром до 50 мм</t>
  </si>
  <si>
    <t>Раздел 3. Демонтаж кабеля</t>
  </si>
  <si>
    <t>ТЕРр67-3-1</t>
  </si>
  <si>
    <t>Демонтаж кабеля</t>
  </si>
  <si>
    <t>Раздел 4. Демонтаж приборов</t>
  </si>
  <si>
    <t>ТЕРр67-4-1</t>
  </si>
  <si>
    <t>Демонтаж Демонтаж выключателей, розеток</t>
  </si>
  <si>
    <t>ТЕРр67-4-2</t>
  </si>
  <si>
    <t>Демонтаж Демонтаж патронов, подвесов</t>
  </si>
  <si>
    <t>ТЕРр67-4-3</t>
  </si>
  <si>
    <t>Демонтаж Демонтаж светильников с лампами накаливания</t>
  </si>
  <si>
    <t>ТЕРр67-4-4</t>
  </si>
  <si>
    <t>Демонтаж Демонтаж бра, плафонов</t>
  </si>
  <si>
    <t>ТЕРр67-4-5</t>
  </si>
  <si>
    <t>Демонтаж Демонтаж светильников для люминесцентных ламп</t>
  </si>
  <si>
    <t>ТЕРр67-4-6</t>
  </si>
  <si>
    <t>Демонтаж Демонтаж электросчетчиков</t>
  </si>
  <si>
    <t>Раздел 5. Смена ламп</t>
  </si>
  <si>
    <t>ТЕРр67-5-1</t>
  </si>
  <si>
    <t>Смена ламп Смена ламп накаливания</t>
  </si>
  <si>
    <t>ТЕРр67-5-2</t>
  </si>
  <si>
    <t>Смена ламп Смена ламп люминесцентных</t>
  </si>
  <si>
    <t>Раздел 6. Смена магнитных пускателей</t>
  </si>
  <si>
    <t>ТЕРр67-6-1</t>
  </si>
  <si>
    <t>Смена магнитных пускателей</t>
  </si>
  <si>
    <t>Раздел 7. Смена пакетных выключателей</t>
  </si>
  <si>
    <t>ТЕРр67-7-1</t>
  </si>
  <si>
    <t>Смена пакетных выключателей</t>
  </si>
  <si>
    <t>Раздел 8. Смена светильников</t>
  </si>
  <si>
    <t>ТЕРр67-8-1</t>
  </si>
  <si>
    <t>Смена светильников Смена светильников с лампами накаливания</t>
  </si>
  <si>
    <t>ТЕРр67-8-2</t>
  </si>
  <si>
    <t>Смена светильников Смена светильников с люминесцентными лампами</t>
  </si>
  <si>
    <t>Раздел 9. Смена выключателей и розеток</t>
  </si>
  <si>
    <t>ТЕРр67-9-1</t>
  </si>
  <si>
    <t>Смена Смена выключателей</t>
  </si>
  <si>
    <t>ТЕРр67-9-2</t>
  </si>
  <si>
    <t>Смена Смена розеток</t>
  </si>
  <si>
    <t>Раздел 10. Смена электросчетчиков</t>
  </si>
  <si>
    <t>ТЕРр67-10-1</t>
  </si>
  <si>
    <t>Смена электросчетчиков</t>
  </si>
  <si>
    <t>Раздел 11. Смена патронов</t>
  </si>
  <si>
    <t>ТЕРр67-11-1</t>
  </si>
  <si>
    <t>Смена патронов</t>
  </si>
  <si>
    <t>Раздел 12. Ремонт магнитных пускателей</t>
  </si>
  <si>
    <t>ТЕРр67-12-1</t>
  </si>
  <si>
    <t>Ремонт магнитных пускателей</t>
  </si>
  <si>
    <t>Раздел 13. Ремонт групповых щитков на лестничной клетке без ремонта автоматов</t>
  </si>
  <si>
    <t>ТЕРр67-13-1</t>
  </si>
  <si>
    <t>Ремонт групповых щитков на лестничной клетке без ремонта автоматов</t>
  </si>
  <si>
    <t>Раздел 14. Ремонт групповых щитков на лестничной клетке со сменой автоматов</t>
  </si>
  <si>
    <t>ТЕРр67-14-1</t>
  </si>
  <si>
    <t>Ремонт групповых щитков на лестничной клетке со сменой автоматов</t>
  </si>
  <si>
    <t>Раздел 15. Ремонт силового предохранительного шкафа</t>
  </si>
  <si>
    <t>ТЕРр67-15-1</t>
  </si>
  <si>
    <t>Ремонт силового предохранительного шкафа</t>
  </si>
  <si>
    <t>ТЕРр-2001-68 Благоустройство</t>
  </si>
  <si>
    <t>Раздел 1. Корчевка пней вручную давностью рубки до трех лет</t>
  </si>
  <si>
    <t>ТЕРр68-1-1</t>
  </si>
  <si>
    <t>Корчевка пней вручную давностью рубки до трех лет Корчевка пней вручную давностью рубки до трех лет диаметром до 500 мм мягких пород</t>
  </si>
  <si>
    <t>ТЕРр68-1-2</t>
  </si>
  <si>
    <t>Корчевка пней вручную давностью рубки до трех лет Корчевка пней вручную давностью рубки до трех лет диаметром до 500 мм твердых пород</t>
  </si>
  <si>
    <t>ТЕРр68-1-3</t>
  </si>
  <si>
    <t>Корчевка пней вручную давностью рубки до трех лет Корчевка пней вручную давностью рубки до трех лет диаметром до 700 мм мягких пород</t>
  </si>
  <si>
    <t>ТЕРр68-1-4</t>
  </si>
  <si>
    <t>Корчевка пней вручную давностью рубки до трех лет Корчевка пней вручную давностью рубки до трех лет диаметром до 700 мм твердых пород</t>
  </si>
  <si>
    <t>Раздел 2. Формовочная обрезка деревьев</t>
  </si>
  <si>
    <t>ТЕРр68-2-1</t>
  </si>
  <si>
    <t>Формовочная обрезка деревьев высотой Формовочная обрезка деревьев высотой до 5 м</t>
  </si>
  <si>
    <t>ТЕРр68-2-2</t>
  </si>
  <si>
    <t>Формовочная обрезка деревьев высотой Формовочная обрезка деревьев высотой более 5 м</t>
  </si>
  <si>
    <t>Раздел 3. Валка деревьев в городских условиях</t>
  </si>
  <si>
    <t>ТЕРр68-3-1</t>
  </si>
  <si>
    <t>Валка деревьев в городских условиях Валка деревьев в городских условиях (липа, сосна, кедр, тополь) диаметром до 300 мм</t>
  </si>
  <si>
    <t>ТЕРр68-3-2</t>
  </si>
  <si>
    <t>Валка деревьев в городских условиях Валка деревьев в городских условиях (липа, сосна, кедр, тополь) диаметром более 300 мм</t>
  </si>
  <si>
    <t>ТЕРр68-3-3</t>
  </si>
  <si>
    <t>Валка деревьев в городских условиях Валка деревьев в городских условиях (ель, пихта, береза, лиственница, ольха) диаметром до 300 мм</t>
  </si>
  <si>
    <t>ТЕРр68-3-4</t>
  </si>
  <si>
    <t>Валка деревьев в городских условиях Валка деревьев в городских условиях (ель, пихта, береза, лиственница, ольха) диаметром более 300 мм</t>
  </si>
  <si>
    <t>ТЕРр68-3-5</t>
  </si>
  <si>
    <t>Валка деревьев в городских условиях Валка деревьев в городских условиях (дуб, бук, граб, клен, ясень) диаметром до 300 мм</t>
  </si>
  <si>
    <t>ТЕРр68-3-6</t>
  </si>
  <si>
    <t>Валка деревьев в городских условиях Валка деревьев в городских условиях (дуб, бук, граб, клен, ясень) диаметром более 300 мм</t>
  </si>
  <si>
    <t>Раздел 4. Выкашивание газонов</t>
  </si>
  <si>
    <t>ТЕРр68-4-1</t>
  </si>
  <si>
    <t>Выкашивание газонов Выкашивание газонов косой</t>
  </si>
  <si>
    <t>ТЕРр68-4-2</t>
  </si>
  <si>
    <t>Выкашивание газонов Выкашивание газонов газонокосилкой</t>
  </si>
  <si>
    <t>Раздел 5. Вырезка сухих ветвей</t>
  </si>
  <si>
    <t>ТЕРр68-5-1</t>
  </si>
  <si>
    <t>Вырезка сухих ветвей деревьев лиственных пород диаметром Вырезка сухих ветвей деревьев лиственных пород диаметром до 350 мм при количестве срезанных ветвей до 5</t>
  </si>
  <si>
    <t>ТЕРр68-5-2</t>
  </si>
  <si>
    <t>Вырезка сухих ветвей деревьев лиственных пород диаметром Вырезка сухих ветвей деревьев лиственных пород диаметром более 350 мм при количестве срезанных ветвей до 5</t>
  </si>
  <si>
    <t>ТЕРр68-5-3</t>
  </si>
  <si>
    <t>Вырезка сухих ветвей деревьев лиственных пород диаметром Вырезка сухих ветвей деревьев лиственных пород диаметром до 350 мм при количестве срезанных ветвей до 15</t>
  </si>
  <si>
    <t>ТЕРр68-5-4</t>
  </si>
  <si>
    <t>Вырезка сухих ветвей деревьев лиственных пород диаметром Вырезка сухих ветвей деревьев лиственных пород диаметром более 350 мм при количестве срезанных ветвей до 15</t>
  </si>
  <si>
    <t>ТЕРр68-5-5</t>
  </si>
  <si>
    <t>Вырезка сухих ветвей деревьев лиственных пород диаметром Вырезка сухих ветвей деревьев лиственных пород диаметром до 350 мм при количестве срезанных ветвей более 15</t>
  </si>
  <si>
    <t>ТЕРр68-5-6</t>
  </si>
  <si>
    <t>Вырезка сухих ветвей деревьев лиственных пород диаметром Вырезка сухих ветвей деревьев лиственных пород диаметром более 350 мм при количестве срезанных ветвей более 15</t>
  </si>
  <si>
    <t>ТЕРр68-5-7</t>
  </si>
  <si>
    <t>Вырезка сухих ветвей Вырезка сухих ветвей сосны</t>
  </si>
  <si>
    <t>ТЕРр68-5-8</t>
  </si>
  <si>
    <t>Вырезка сухих ветвей Вырезка сухих ветвей ели диаметром до 150 мм</t>
  </si>
  <si>
    <t>ТЕРр68-5-9</t>
  </si>
  <si>
    <t>Вырезка сухих ветвей Вырезка сухих ветвей ели диаметром более 150 мм</t>
  </si>
  <si>
    <t>Раздел 6. Омоложение живых изгородей и кустарников</t>
  </si>
  <si>
    <t>ТЕРр68-6-1</t>
  </si>
  <si>
    <t>Омоложение живых изгородей Омоложение живых изгородей мягких с обрезкой побегов на пень до 70 %</t>
  </si>
  <si>
    <t>ТЕРр68-6-2</t>
  </si>
  <si>
    <t>Омоложение живых изгородей Омоложение живых изгородей мягких с обрезкой побегов на пень до 100 %</t>
  </si>
  <si>
    <t>ТЕРр68-6-3</t>
  </si>
  <si>
    <t>Омоложение живых изгородей Омоложение живых изгородей твердых с обрезкой побегов на пень до 70 %</t>
  </si>
  <si>
    <t>ТЕРр68-6-4</t>
  </si>
  <si>
    <t>Омоложение живых изгородей Омоложение живых изгородей твердых с обрезкой побегов на пень до 100 %</t>
  </si>
  <si>
    <t>ТЕРр68-6-5</t>
  </si>
  <si>
    <t>Омоложение живых изгородей Омоложение живых изгородей колючих с обрезкой побегов на пень до 70 %</t>
  </si>
  <si>
    <t>ТЕРр68-6-6</t>
  </si>
  <si>
    <t>Омоложение живых изгородей Омоложение живых изгородей колючих с обрезкой побегов на пень до 100 %</t>
  </si>
  <si>
    <t>ТЕРр68-6-7</t>
  </si>
  <si>
    <t>Омоложение живых изгородей Омоложение одиночных кустарников</t>
  </si>
  <si>
    <t>Раздел 7. Штыковка почвы при омоложении растений</t>
  </si>
  <si>
    <t>ТЕРр68-7-1</t>
  </si>
  <si>
    <t>Штыковка почвы при омоложении растений глубиной штыкования Штыковка почвы при омоложении растений глубиной штыкования 150 мм в грунтах 1 группы</t>
  </si>
  <si>
    <t>ТЕРр68-7-2</t>
  </si>
  <si>
    <t>Штыковка почвы при омоложении растений глубиной штыкования Штыковка почвы при омоложении растений глубиной штыкования 150 мм в грунтах 2 группы</t>
  </si>
  <si>
    <t>ТЕРр68-7-3</t>
  </si>
  <si>
    <t>Штыковка почвы при омоложении растений глубиной штыкования Штыковка почвы при омоложении растений глубиной штыкования 250 мм в грунтах 1 группы</t>
  </si>
  <si>
    <t>ТЕРр68-7-4</t>
  </si>
  <si>
    <t>Штыковка почвы при омоложении растений глубиной штыкования Штыковка почвы при омоложении растений глубиной штыкования 250 мм в грунтах 2 группы</t>
  </si>
  <si>
    <t>Раздел 8. Ремонт садовых дорожек</t>
  </si>
  <si>
    <t>ТЕРр68-8-1</t>
  </si>
  <si>
    <t>Ремонт садовых дорожек Ремонт садовых дорожек из известнякового щебня добавлением слоя толщиной 5 см</t>
  </si>
  <si>
    <t>ТЕРр68-8-2</t>
  </si>
  <si>
    <t>Ремонт садовых дорожек Ремонт садовых дорожек на каждый 1 см изменения толщины слоя добавлять или исключать к расценке 68-8-1</t>
  </si>
  <si>
    <t>ТЕРр68-8-3</t>
  </si>
  <si>
    <t>Ремонт садовых дорожек Ремонт садовых дорожек из кирпичного щебня добавлением слоя толщиной 5 см</t>
  </si>
  <si>
    <t>ТЕРр68-8-4</t>
  </si>
  <si>
    <t>Ремонт садовых дорожек Ремонт садовых дорожек на каждый 1 см изменения толщины слоя добавлять или исключать к расценке 68-8-3</t>
  </si>
  <si>
    <t>ТЕРр68-8-5</t>
  </si>
  <si>
    <t>Ремонт садовых дорожек Ремонт садовых дорожек из шлака добавлением слоя толщиной 5 см</t>
  </si>
  <si>
    <t>ТЕРр68-8-6</t>
  </si>
  <si>
    <t>Ремонт садовых дорожек Ремонт садовых дорожек на каждый 1 см изменения толщины слоя добавлять или исключать к расценке 68-8-5</t>
  </si>
  <si>
    <t>Раздел 9. Исправление профиля щебеночных и гравийных оснований</t>
  </si>
  <si>
    <t>ТЕРр68-9-1</t>
  </si>
  <si>
    <t>Исправление профиля оснований Исправление профиля оснований щебеночных с добавлением нового материала</t>
  </si>
  <si>
    <t>ТЕРр68-9-2</t>
  </si>
  <si>
    <t>Исправление профиля оснований Исправление профиля оснований щебеночных без добавления нового материала</t>
  </si>
  <si>
    <t>ТЕРр68-9-3</t>
  </si>
  <si>
    <t>Исправление профиля оснований Исправление профиля оснований гравийных с добавлением нового материала</t>
  </si>
  <si>
    <t>ТЕРр68-9-4</t>
  </si>
  <si>
    <t>Исправление профиля оснований Исправление профиля оснований гравийных без добавления нового материала</t>
  </si>
  <si>
    <t>Раздел 10. Устройство выравнивающего слоя из асфальтобетонной смеси</t>
  </si>
  <si>
    <t>ТЕРр68-10-1</t>
  </si>
  <si>
    <t>Устройство выравнивающего слоя из асфальтобетонной смеси Устройство выравнивающего слоя из асфальтобетонной смеси с применением укладчиков асфальтобетона</t>
  </si>
  <si>
    <t>ТЕРр68-10-2</t>
  </si>
  <si>
    <t>Устройство выравнивающего слоя из асфальтобетонной смеси Устройство выравнивающего слоя из асфальтобетонной смеси без применения укладчиков асфальтобетона</t>
  </si>
  <si>
    <t>Раздел 11. Перемощение мостовой</t>
  </si>
  <si>
    <t>ТЕРр68-11-1</t>
  </si>
  <si>
    <t>Перемощение мостовой</t>
  </si>
  <si>
    <t>Раздел 12. Разборка покрытий и оснований</t>
  </si>
  <si>
    <t>ТЕРр68-12-1</t>
  </si>
  <si>
    <t>Разборка покрытий и оснований Разборка покрытий и оснований мостовой из булыжного камня</t>
  </si>
  <si>
    <t>ТЕРр68-12-2</t>
  </si>
  <si>
    <t>Разборка покрытий и оснований Разборка покрытий и оснований щебеночных</t>
  </si>
  <si>
    <t>ТЕРр68-12-3</t>
  </si>
  <si>
    <t>Разборка покрытий и оснований Разборка покрытий и оснований черных щебеночных</t>
  </si>
  <si>
    <t>ТЕРр68-12-4</t>
  </si>
  <si>
    <t>Разборка покрытий и оснований Разборка покрытий и оснований асфальтобетонных с помощью молотков отбойных</t>
  </si>
  <si>
    <t>ТЕРр68-12-5</t>
  </si>
  <si>
    <t>Разборка покрытий и оснований Разборка покрытий и оснований цементно-бетонных</t>
  </si>
  <si>
    <t>ТЕРр68-12-6</t>
  </si>
  <si>
    <t>Снятие деформированных асфальтобетонных покрытий самоходными холодными фрезами с шириной фрезерования 500-1000 мм и толщиной слоя Снятие деформированных асфальтобетонных покрытий самоходными холодными фрезами с шириной фрезерования 500-1000 мм и толщиной слоя до 30 мм</t>
  </si>
  <si>
    <t>ТЕРр68-12-7</t>
  </si>
  <si>
    <t>Снятие деформированных асфальтобетонных покрытий самоходными холодными фрезами с шириной фрезерования 500-1000 мм и толщиной слоя Снятие деформированных асфальтобетонных покрытий самоходными холодными фрезами с шириной фрезерования 500-1000 мм и толщиной слоя до 50 мм</t>
  </si>
  <si>
    <t>ТЕРр68-12-8</t>
  </si>
  <si>
    <t>Снятие деформированных асфальтобетонных покрытий самоходными холодными фрезами с шириной фрезерования 500-1000 мм и толщиной слоя Снятие деформированных асфальтобетонных покрытий самоходными холодными фрезами с шириной фрезерования 500-1000 мм и толщиной слоя до 70 мм</t>
  </si>
  <si>
    <t>ТЕРр68-12-9</t>
  </si>
  <si>
    <t>Снятие деформированных асфальтобетонных покрытий самоходными холодными фрезами с шириной фрезерования 500-1000 мм и толщиной слоя Снятие деформированных асфальтобетонных покрытий самоходными холодными фрезами с шириной фрезерования 500-1000 мм и толщиной слоя до 90 мм</t>
  </si>
  <si>
    <t>ТЕРр68-12-10</t>
  </si>
  <si>
    <t>Снятие деформированных асфальтобетонных покрытий самоходными холодными фрезами с шириной фрезерования 500-1000 мм и толщиной слоя Снятие деформированных асфальтобетонных покрытий самоходными холодными фрезами с шириной фрезерования 500-1000 мм и толщиной слоя до 110 мм</t>
  </si>
  <si>
    <t>ТЕРр68-12-11</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</si>
  <si>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30 мм</t>
  </si>
  <si>
    <t>ТЕРр68-12-12</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</si>
  <si>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50 мм</t>
  </si>
  <si>
    <t>ТЕРр68-12-13</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</si>
  <si>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70 мм</t>
  </si>
  <si>
    <t>ТЕРр68-12-14</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</si>
  <si>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90 мм</t>
  </si>
  <si>
    <t>ТЕРр68-12-15</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</si>
  <si>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110 мм</t>
  </si>
  <si>
    <t>ТЕРр68-12-16</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</si>
  <si>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130 мм</t>
  </si>
  <si>
    <t>ТЕРр68-12-17</t>
  </si>
  <si>
    <t>Снятие деформированных асфальтобетонных покрытий самоходными холодными фрезами с шириной фрезерования 1500-2100 мм толщиной слоя Снятие деформированных асфальтобетонных покрытий самоходными холодными фрезами с шириной фрезерования 1500-2100 мм толщиной слоя до 150 мм</t>
  </si>
  <si>
    <t>ТЕРр68-12-18</t>
  </si>
  <si>
    <t>Разборка тротуаров Разборка тротуаров из мелкоштучных искусственных материалов (брусчатка) на цементно-песчанном монтажном слое толщиной 50 мм</t>
  </si>
  <si>
    <t>ТЕРр68-12-19</t>
  </si>
  <si>
    <t>Разборка тротуаров Разборка тротуаров из камня гранитного штучного мелкоразмерного на цементно-песчаном монтажном слое толщиной 50 мм</t>
  </si>
  <si>
    <t>ТЕРр68-12-20</t>
  </si>
  <si>
    <t>Разборка тротуаров Разборка тротуаров из природных материалов (плиты гранитные) на цементно-песчанном монтажном слое толщиной 50 мм</t>
  </si>
  <si>
    <t>Раздел 13. Разборка асфальтобетонных покрытий тротуаров толщиной до 4 см</t>
  </si>
  <si>
    <t>ТЕРр68-13-1</t>
  </si>
  <si>
    <t>Разборка асфальтобетонных покрытий тротуаров толщиной до 4 см Разборка асфальтобетонных покрытий тротуаров толщиной до 4 см вручную</t>
  </si>
  <si>
    <t>ТЕРр68-13-2</t>
  </si>
  <si>
    <t>Разборка асфальтобетонных покрытий тротуаров толщиной до 4 см Разборка асфальтобетонных покрытий тротуаров толщиной до 4 см с помощью молотков отбойных пневматических</t>
  </si>
  <si>
    <t>Раздел 14. Разборка бортовых камней</t>
  </si>
  <si>
    <t>ТЕРр68-14-1</t>
  </si>
  <si>
    <t>Разборка бортовых камней Разборка бортовых камней на бетонном основании</t>
  </si>
  <si>
    <t>ТЕРр68-14-2</t>
  </si>
  <si>
    <t>Разборка бортовых камней Разборка бортовых камней на щебеночном основании</t>
  </si>
  <si>
    <t>Раздел 15. Ремонт асфальтобетонного покрытия дорог</t>
  </si>
  <si>
    <t>ТЕРр68-15-1</t>
  </si>
  <si>
    <t>Ремонт асфальтобетонного покрытия дорог однослойного толщиной Ремонт асфальтобетонного покрытия дорог однослойного толщиной 50 мм площадью ремонта до 5 м2</t>
  </si>
  <si>
    <t>ТЕРр68-15-2</t>
  </si>
  <si>
    <t>Ремонт асфальтобетонного покрытия дорог однослойного толщиной Ремонт асфальтобетонного покрытия дорог однослойного толщиной 50 мм площадью ремонта до 25 м2</t>
  </si>
  <si>
    <t>ТЕРр68-15-3</t>
  </si>
  <si>
    <t>Ремонт асфальтобетонного покрытия дорог однослойного толщиной Ремонт асфальтобетонного покрытия дорог однослойного толщиной 70 мм площадью ремонта до 5 м2</t>
  </si>
  <si>
    <t>ТЕРр68-15-4</t>
  </si>
  <si>
    <t>Ремонт асфальтобетонного покрытия дорог однослойного толщиной Ремонт асфальтобетонного покрытия дорог однослойного толщиной 70 мм площадью ремонта до 25 м2</t>
  </si>
  <si>
    <t>ТЕРр68-15-5</t>
  </si>
  <si>
    <t>Ремонт асфальтобетонного покрытия дорог однослойного толщиной Ремонт асфальтобетонного покрытия дорог однослойного толщиной 80 мм площадью ремонта до 5 м2</t>
  </si>
  <si>
    <t>ТЕРр68-15-6</t>
  </si>
  <si>
    <t>Ремонт асфальтобетонного покрытия дорог однослойного толщиной Ремонт асфальтобетонного покрытия дорог однослойного толщиной 80 мм площадью ремонта до 25 м2</t>
  </si>
  <si>
    <t>Раздел 16. Ремонт тротуаров из литого асфальта</t>
  </si>
  <si>
    <t>ТЕРр68-16-1</t>
  </si>
  <si>
    <t>Ремонт тротуаров из литого асфальта</t>
  </si>
  <si>
    <t>Раздел 17. Ремонт бордюров</t>
  </si>
  <si>
    <t>ТЕРр68-17-1</t>
  </si>
  <si>
    <t>Ремонт бордюров с внутренней обшивкой</t>
  </si>
  <si>
    <t>Раздел 18. Заделка швов цементным раствором в существующих бордюрах</t>
  </si>
  <si>
    <t>ТЕРр68-18-1</t>
  </si>
  <si>
    <t>Заделка швов цементным раствором в существующих бордюрах</t>
  </si>
  <si>
    <t>Раздел 19. Заделка трещин в асфальтобетонных покрытиях вручную битумом с очисткой трещин и засыпкой поверхности песком с уплотнением</t>
  </si>
  <si>
    <t>ТЕРр68-19-1</t>
  </si>
  <si>
    <t>Заделка трещин в асфальтобетонных покрытиях вручную битумом с очисткой трещин и засыпкой поверхности песком с уплотнением</t>
  </si>
  <si>
    <t>Раздел 20. Разборка тротуаров и дорожек из плит с их отноской и укладкой в штабель</t>
  </si>
  <si>
    <t>ТЕРр68-20-1</t>
  </si>
  <si>
    <t>Разборка тротуаров и дорожек из плит с их отноской и укладкой в штабель</t>
  </si>
  <si>
    <t>Раздел 21. Размостка плитных тротуаров и дорожек с разборкой</t>
  </si>
  <si>
    <t>ТЕРр68-21-1</t>
  </si>
  <si>
    <t>Размостка плитных тротуаров и дорожек с разборкой</t>
  </si>
  <si>
    <t>Раздел 22. Восстановление профиля канав вручную с очисткой от кустарника, отрывкой грунта с разравниванием и планировкой откосов</t>
  </si>
  <si>
    <t>ТЕРр68-22-1</t>
  </si>
  <si>
    <t>Восстановление профиля канав вручную с очисткой от кустарника, отрывкой грунта с разравниванием и планировкой откосов Восстановление профиля канав вручную с очисткой от кустарника, отрывкой грунта с разравниванием и планировкой откосов полное</t>
  </si>
  <si>
    <t>ТЕРр68-22-2</t>
  </si>
  <si>
    <t>Восстановление профиля канав вручную с очисткой от кустарника, отрывкой грунта с разравниванием и планировкой откосов Восстановление профиля канав вручную с очисткой от кустарника, отрывкой грунта с разравниванием и планировкой откосов частичное</t>
  </si>
  <si>
    <t>Раздел 23. Ремонт металлических ограждений</t>
  </si>
  <si>
    <t>ТЕРр68-23-1</t>
  </si>
  <si>
    <t>Ремонт металлических ограждений Ремонт металлических ограждений мелкий</t>
  </si>
  <si>
    <t>ТЕРр68-23-2</t>
  </si>
  <si>
    <t>Ремонт металлических ограждений Ремонт металлических ограждений средний</t>
  </si>
  <si>
    <t>Раздел 24. Смена отдельных участков металлического ограждения газонов</t>
  </si>
  <si>
    <t>ТЕРр68-24-1</t>
  </si>
  <si>
    <t>Смена отдельных участков металлического ограждения газонов из труб диаметром Смена отдельных участков металлического ограждения газонов из труб диаметром до 25 мм</t>
  </si>
  <si>
    <t>ТЕРр68-24-2</t>
  </si>
  <si>
    <t>Смена отдельных участков металлического ограждения газонов из труб диаметром Смена отдельных участков металлического ограждения газонов из труб диаметром до 40 мм</t>
  </si>
  <si>
    <t>Раздел 25. Смена отдельных частей металлического ограждения спортивных площадок</t>
  </si>
  <si>
    <t>ТЕРр68-25-1</t>
  </si>
  <si>
    <t>Смена отдельных частей металлического ограждения спортивных площадок Смена отдельных частей металлического ограждения спортивных площадок сетки</t>
  </si>
  <si>
    <t>ТЕРр68-25-2</t>
  </si>
  <si>
    <t>Смена отдельных частей металлического ограждения спортивных площадок Смена отдельных частей металлического ограждения спортивных площадок стойки</t>
  </si>
  <si>
    <t>ТЕРр68-25-3</t>
  </si>
  <si>
    <t>Смена отдельных частей металлического ограждения спортивных площадок Смена отдельных частей металлического ограждения спортивных площадок пожилины</t>
  </si>
  <si>
    <t>Раздел 26. Разборка деревянных заборов</t>
  </si>
  <si>
    <t>ТЕРр68-26-1</t>
  </si>
  <si>
    <t>Разборка деревянных заборов Разборка деревянных заборов инвентарных из готовых звеньев</t>
  </si>
  <si>
    <t>ТЕРр68-26-2</t>
  </si>
  <si>
    <t>Разборка деревянных заборов Разборка деревянных заборов штакетных</t>
  </si>
  <si>
    <t>ТЕРр68-26-3</t>
  </si>
  <si>
    <t>Разборка деревянных заборов Разборка деревянных заборов глухих из строганых досок</t>
  </si>
  <si>
    <t>Раздел 27. Ремонт деревянных ворот и калиток</t>
  </si>
  <si>
    <t>ТЕРр68-27-1</t>
  </si>
  <si>
    <t>Ремонт деревянных Ремонт деревянных ворот</t>
  </si>
  <si>
    <t>ТЕРр68-27-2</t>
  </si>
  <si>
    <t>Ремонт деревянных Ремонт деревянных калиток</t>
  </si>
  <si>
    <t>Раздел 28. Доработка торцевых поверхностей на ширину свыше 30 мм из-делий из природного камня при мощении и монтаже</t>
  </si>
  <si>
    <t>ТЕРр68-28-1</t>
  </si>
  <si>
    <t>Доработка торцевых поверхностей на ширину свыше 30 мм изделий из природного камня при мощении и монтаже Доработка торцевых поверхностей на ширину свыше 30 мм изделий из природного камня при мощении и монтаже фрезерованием</t>
  </si>
  <si>
    <t>ТЕРр68-28-2</t>
  </si>
  <si>
    <t>Доработка торцевых поверхностей на ширину свыше 30 мм изделий из природного камня при мощении и монтаже Доработка торцевых поверхностей на ширину свыше 30 мм изделий из природного камня при мощении и монтаже бучардированием</t>
  </si>
  <si>
    <t>ТЕРр68-28-3</t>
  </si>
  <si>
    <t>Доработка торцевых поверхностей на ширину свыше 30 мм изделий из природного камня при мощении и монтаже Доработка торцевых поверхностей на ширину свыше 30 мм изделий из природного камня при мощении и монтаже термоструйным способом</t>
  </si>
  <si>
    <t>ТЕРр68-28-4</t>
  </si>
  <si>
    <t>Доработка торцевых поверхностей на ширину свыше 30 мм изделий из природного камня при мощении и монтаже Доработка торцевых поверхностей на ширину свыше 30 мм изделий из природного камня при мощении и монтаже шлифованием</t>
  </si>
  <si>
    <t>ТЕРр68-28-5</t>
  </si>
  <si>
    <t>Доработка торцевых поверхностей на ширину свыше 30 мм изделий из природного камня при мощении и монтаже Доработка торцевых поверхностей на ширину свыше 30 мм изделий из природного камня при мощении и монтаже полированием</t>
  </si>
  <si>
    <t>Раздел 29. Ремонт массивной гранитной облицовки мостов и набережных</t>
  </si>
  <si>
    <t>ТЕРр68-29-1</t>
  </si>
  <si>
    <t>Ремонт массивной гранитной облицовки мостов и набережных</t>
  </si>
  <si>
    <t>Раздел 30. Валка деревьев с корня без корчевки пня</t>
  </si>
  <si>
    <t>ТЕРр68-33-1</t>
  </si>
  <si>
    <t>Валка деревьев с корня без корчевки пня мягколиственных и твердолиственных пород (кроме породы тополь) при диаметре ствола Валка деревьев с корня без корчевки пня мягколиственных и твердолиственных пород (кроме породы тополь) при диаметре ствола до 16 см</t>
  </si>
  <si>
    <t>ТЕРр68-33-2</t>
  </si>
  <si>
    <t>Валка деревьев с корня без корчевки пня мягколиственных и твердолиственных пород (кроме породы тополь) при диаметре ствола Валка деревьев с корня без корчевки пня мягколиственных и твердолиственных пород (кроме породы тополь) при диаметре ствола до 24 см</t>
  </si>
  <si>
    <t>ТЕРр68-33-3</t>
  </si>
  <si>
    <t>Валка деревьев с корня без корчевки пня мягколиственных и твердолиственных пород (кроме породы тополь) при диаметре ствола Валка деревьев с корня без корчевки пня мягколиственных и твердолиственных пород (кроме породы тополь) при диаметре ствола до 36 см</t>
  </si>
  <si>
    <t>ТЕРр68-33-4</t>
  </si>
  <si>
    <t>Валка деревьев с корня без корчевки пня мягколиственных и твердолиственных пород (кроме породы тополь) при диаметре ствола Валка деревьев с корня без корчевки пня мягколиственных и твердолиственных пород (кроме породы тополь) при диаметре ствола до 48 см</t>
  </si>
  <si>
    <t>Раздел 31. Валка деревьев с применением автогидроподъемника без корчевки пня</t>
  </si>
  <si>
    <t>ТЕРр68-34-1</t>
  </si>
  <si>
    <t>Валка деревьев с применением автогидроподъемника без корчевки пня мягколиственных, твердолиственных (кроме породы тополь) при диаметре ствола Валка деревьев с применением автогидроподъемника без корчевки пня мягколиственных, твердолиственных (кроме породы тополь) при диаметре ствола до 36 см</t>
  </si>
  <si>
    <t>ТЕРр68-34-2</t>
  </si>
  <si>
    <t>Валка деревьев с применением автогидроподъемника без корчевки пня мягколиственных, твердолиственных (кроме породы тополь) при диаметре ствола Валка деревьев с применением автогидроподъемника без корчевки пня мягколиственных, твердолиственных (кроме породы тополь) при диаметре ствола до 52 см</t>
  </si>
  <si>
    <t>ТЕРр68-34-3</t>
  </si>
  <si>
    <t>Валка деревьев с применением автогидроподъемника без корчевки пня мягколиственных, твердолиственных (кроме породы тополь) при диаметре ствола Валка деревьев с применением автогидроподъемника без корчевки пня мягколиственных, твердолиственных (кроме породы тополь) при диаметре ствола до 80 см</t>
  </si>
  <si>
    <t>ТЕРр68-34-4</t>
  </si>
  <si>
    <t>Валка деревьев с применением автогидроподъемника без корчевки пня породы тополь при диаметре ствола Валка деревьев с применением автогидроподъемника без корчевки пня породы тополь при диаметре ствола до 100 см</t>
  </si>
  <si>
    <t>ТЕРр68-34-5</t>
  </si>
  <si>
    <t>Валка деревьев с применением автогидроподъемника без корчевки пня породы тополь при диаметре ствола Валка деревьев с применением автогидроподъемника без корчевки пня породы тополь при диаметре ствола до 120 см</t>
  </si>
  <si>
    <t>ТЕРр68-34-6</t>
  </si>
  <si>
    <t>Валка деревьев с применением автогидроподъемника без корчевки пня породы тополь при диаметре ствола Валка деревьев с применением автогидроподъемника без корчевки пня породы тополь при диаметре ствола более 120 см</t>
  </si>
  <si>
    <t>Раздел 32. Валка деревьев в труднодоступных местах с применением канатного метода страховки без корчевки пня</t>
  </si>
  <si>
    <t>ТЕРр68-35-1</t>
  </si>
  <si>
    <t>Валка деревьев в труднодоступных местах с применением канатного метода страховки без корчевки пня мягколиственных и твердолиственных пород (кроме породы тополь) при диаметре ствола Валка деревьев в труднодоступных местах с применением канатного метода страховки без корчевки пня мягколиственных и твердолиственных пород (кроме породы тополь) при диаметре ствола до 36 см</t>
  </si>
  <si>
    <t>ТЕРр68-35-2</t>
  </si>
  <si>
    <t>Валка деревьев в труднодоступных местах с применением канатного метода страховки без корчевки пня мягколиственных и твердолиственных пород (кроме породы тополь) при диаметре ствола Валка деревьев в труднодоступных местах с применением канатного метода страховки без корчевки пня мягколиственных и твердолиственных пород (кроме породы тополь) при диаметре ствола до 52 см</t>
  </si>
  <si>
    <t>ТЕРр68-35-3</t>
  </si>
  <si>
    <t>Валка деревьев в труднодоступных местах с применением канатного метода страховки без корчевки пня мягколиственных и твердолиственных пород (кроме породы тополь) при диаметре ствола Валка деревьев в труднодоступных местах с применением канатного метода страховки без корчевки пня мягколиственных и твердолиственных пород (кроме породы тополь) при диаметре ствола до 72 см</t>
  </si>
  <si>
    <t>ТЕРр68-35-4</t>
  </si>
  <si>
    <t>Валка деревьев в труднодоступных местах с применением канатного метода страховки без корчевки пня породы тополь при диаметре ствола Валка деревьев в труднодоступных местах с применением канатного метода страховки без корчевки пня породы тополь при диаметре ствола до 80 см</t>
  </si>
  <si>
    <t>ТЕРр68-35-5</t>
  </si>
  <si>
    <t>Валка деревьев в труднодоступных местах с применением канатного метода страховки без корчевки пня породы тополь при диаметре ствола Валка деревьев в труднодоступных местах с применением канатного метода страховки без корчевки пня породы тополь при диаметре ствола более 80 см</t>
  </si>
  <si>
    <t>Раздел 33. Разборка асфальтобетонного покрытия толщиной 10 см вокруг колодцев</t>
  </si>
  <si>
    <t>ТЕРр68-36-1</t>
  </si>
  <si>
    <t>Разборка асфальтобетонного покрытия толщиной 10 см вокруг колодцев с применением Разборка асфальтобетонного покрытия толщиной 10 см вокруг колодцев с применением отбойных молотков</t>
  </si>
  <si>
    <t>ТЕРр68-36-2</t>
  </si>
  <si>
    <t>Разборка асфальтобетонного покрытия толщиной 10 см вокруг колодцев с применением Разборка асфальтобетонного покрытия толщиной 10 см вокруг колодцев с применением дорожных фрез малых типоразмеров типа "WIRTGEN W 35 DC"</t>
  </si>
  <si>
    <t>Раздел 34. Регулирование высотного положения крышек колодцев</t>
  </si>
  <si>
    <t>ТЕРр68-37-1</t>
  </si>
  <si>
    <t>Регулирование высотного положения крышек колодцев с подъемом на высоту Регулирование высотного положения крышек колодцев с подъемом на высоту до 5 см</t>
  </si>
  <si>
    <t>ТЕРр68-37-2</t>
  </si>
  <si>
    <t>Регулирование высотного положения крышек колодцев с подъемом на высоту Регулирование высотного положения крышек колодцев с подъемом на высоту до 10 см</t>
  </si>
  <si>
    <t>ТЕРр68-37-3</t>
  </si>
  <si>
    <t>Регулирование высотного положения крышек колодцев с подъемом на высоту Регулирование высотного положения крышек колодцев с подъемом на высоту до 18 см</t>
  </si>
  <si>
    <t>ТЕРр68-37-4</t>
  </si>
  <si>
    <t>Регулирование высотного положения крышек колодцев с подъемом на высоту Регулирование высотного положения крышек колодцев с подъемом на высоту до 25 см</t>
  </si>
  <si>
    <t>ТЕРр-2001-69 Прочие ремонтно-строительные работы</t>
  </si>
  <si>
    <t>Раздел 1. Пробивка отверстий в кирпичных стенах для водогазопроводных труб вручную</t>
  </si>
  <si>
    <t>ТЕРр69-1-1</t>
  </si>
  <si>
    <t>Пробивка отверстий в кирпичных стенах для водогазопроводных труб вручную при толщине стен Пробивка отверстий в кирпичных стенах для водогазопроводных труб вручную при толщине стен в 0,5 кирпича</t>
  </si>
  <si>
    <t>ТЕРр69-1-2</t>
  </si>
  <si>
    <t>Пробивка отверстий в кирпичных стенах для водогазопроводных труб вручную при толщине стен Пробивка отверстий в кирпичных стенах для водогазопроводных труб вручную при толщине стен в 1 кирпич</t>
  </si>
  <si>
    <t>ТЕРр69-1-3</t>
  </si>
  <si>
    <t>Пробивка отверстий в кирпичных стенах для водогазопроводных труб вручную при толщине стен Пробивка отверстий в кирпичных стенах для водогазопроводных труб вручную при толщине стен в 1,5 кирпича</t>
  </si>
  <si>
    <t>ТЕРр69-1-4</t>
  </si>
  <si>
    <t>Пробивка отверстий в кирпичных стенах для водогазопроводных труб вручную при толщине стен Пробивка отверстий в кирпичных стенах для водогазопроводных труб вручную при толщине стен в 2 кирпича</t>
  </si>
  <si>
    <t>ТЕРр69-1-5</t>
  </si>
  <si>
    <t>Пробивка отверстий в кирпичных стенах для водогазопроводных труб вручную при толщине стен Пробивка отверстий в кирпичных стенах для водогазопроводных труб вручную при толщине стен в 2,5 кирпича</t>
  </si>
  <si>
    <t>ТЕРр69-1-6</t>
  </si>
  <si>
    <t>Пробивка отверстий в кирпичных стенах для водогазопроводных труб вручную при толщине стен Пробивка отверстий в кирпичных стенах для водогазопроводных труб вручную при толщине стен в 3 кирпича</t>
  </si>
  <si>
    <t>ТЕРр69-1-7</t>
  </si>
  <si>
    <t>При работе с приставных лестниц добавлять При работе с приставных лестниц добавлять к расценке 69-1-1</t>
  </si>
  <si>
    <t>ТЕРр69-1-8</t>
  </si>
  <si>
    <t>При работе с приставных лестниц добавлять При работе с приставных лестниц добавлять к расценке 69-1-2</t>
  </si>
  <si>
    <t>ТЕРр69-1-9</t>
  </si>
  <si>
    <t>При работе с приставных лестниц добавлять При работе с приставных лестниц добавлять к расценке 69-1-3</t>
  </si>
  <si>
    <t>ТЕРр69-1-10</t>
  </si>
  <si>
    <t>При работе с приставных лестниц добавлять При работе с приставных лестниц добавлять к расценке 69-1-4</t>
  </si>
  <si>
    <t>ТЕРр69-1-11</t>
  </si>
  <si>
    <t>При работе с приставных лестниц добавлять При работе с приставных лестниц добавлять к расценке 69-1-5</t>
  </si>
  <si>
    <t>ТЕРр69-1-12</t>
  </si>
  <si>
    <t>При работе с приставных лестниц добавлять При работе с приставных лестниц добавлять к расценке 69-1-6</t>
  </si>
  <si>
    <t>Раздел 2. Сверление отверстий</t>
  </si>
  <si>
    <t>ТЕРр69-2-1</t>
  </si>
  <si>
    <t>Сверление отверстий Сверление отверстий в кирпичных стенах электроперфоратором диаметром до 20 мм, толщина стен 0,5 кирпича</t>
  </si>
  <si>
    <t>ТЕРр69-2-2</t>
  </si>
  <si>
    <t>Сверление отверстий Сверление отверстий на каждые 0,5 кирпича толщины стен добавлять к расценке 69-2-1</t>
  </si>
  <si>
    <t>ТЕРр69-2-3</t>
  </si>
  <si>
    <t>Сверление отверстий Сверление отверстий на каждые 10 мм диаметра свыше 20 мм добавлять к расценке 69-2-1</t>
  </si>
  <si>
    <t>ТЕРр69-2-4</t>
  </si>
  <si>
    <t>Сверление отверстий Сверление отверстий в деревянных конструкциях электродрелью диаметром до 10 мм глубиной до 20 см</t>
  </si>
  <si>
    <t>ТЕРр69-2-5</t>
  </si>
  <si>
    <t>Сверление отверстий Сверление отверстий на каждые 5 см глубины свыше 20 см добавлять к расценке 69-2-4</t>
  </si>
  <si>
    <t>ТЕРр69-2-6</t>
  </si>
  <si>
    <t>Сверление отверстий Сверление отверстий на каждые 10 мм диаметра свыше 10 мм добавлять к расценке 69-2-4</t>
  </si>
  <si>
    <t>Раздел 3. Прорезка отверстий в деревянных конструкциях для водогазопроводных и чугунных трубопроводов</t>
  </si>
  <si>
    <t>ТЕРр69-3-1</t>
  </si>
  <si>
    <t>Прорезка отверстий для водогазопроводных и чугунных трубопроводов в деревянных Прорезка отверстий для водогазопроводных и чугунных трубопроводов в деревянных перекрытиях междуэтажных</t>
  </si>
  <si>
    <t>ТЕРр69-3-2</t>
  </si>
  <si>
    <t>Прорезка отверстий для водогазопроводных и чугунных трубопроводов в деревянных Прорезка отверстий для водогазопроводных и чугунных трубопроводов в деревянных перекрытиях чердачных</t>
  </si>
  <si>
    <t>ТЕРр69-3-3</t>
  </si>
  <si>
    <t>Прорезка отверстий для водогазопроводных и чугунных трубопроводов в деревянных Прорезка отверстий для водогазопроводных и чугунных трубопроводов в деревянных перегородках оштукатуренных</t>
  </si>
  <si>
    <t>ТЕРр69-3-4</t>
  </si>
  <si>
    <t>Прорезка отверстий для водогазопроводных и чугунных трубопроводов в деревянных Прорезка отверстий для водогазопроводных и чугунных трубопроводов в деревянных перегородках чистых</t>
  </si>
  <si>
    <t>Раздел 4. Заделка отверстий в деревянных конструкциях после прокладки труб</t>
  </si>
  <si>
    <t>ТЕРр69-4-1</t>
  </si>
  <si>
    <t>Заделка отверстий в местах прохода трубопроводов Заделка отверстий в местах прохода трубопроводов в стенах и перегородках оштукатуренных</t>
  </si>
  <si>
    <t>ТЕРр69-4-2</t>
  </si>
  <si>
    <t>Заделка отверстий в местах прохода трубопроводов Заделка отверстий в местах прохода трубопроводов в чистых перегородках</t>
  </si>
  <si>
    <t>ТЕРр69-4-3</t>
  </si>
  <si>
    <t>Заделка отверстий в местах прохода трубопроводов Заделка отверстий в местах прохода трубопроводов в перекрытиях оштукатуренных</t>
  </si>
  <si>
    <t>ТЕРр69-4-4</t>
  </si>
  <si>
    <t>Заделка отверстий в местах прохода трубопроводов Заделка отверстий в местах прохода трубопроводов в полах дощатых</t>
  </si>
  <si>
    <t>ТЕРр69-4-5</t>
  </si>
  <si>
    <t>Заделка отверстий в местах прохода трубопроводов Заделка отверстий в местах прохода трубопроводов в полах паркетных</t>
  </si>
  <si>
    <t>Раздел 5. Заделка гнезд на фасадах после разборки лесов</t>
  </si>
  <si>
    <t>ТЕРр69-5-1</t>
  </si>
  <si>
    <t>Заделка гнезд на фасадах после разборки лесов</t>
  </si>
  <si>
    <t>Раздел 6. Устройство и разборка деревянных неинвентарных лесов</t>
  </si>
  <si>
    <t>ТЕРр69-6-1</t>
  </si>
  <si>
    <t>Устройство и разборка деревянных неинвентарных лесов</t>
  </si>
  <si>
    <t>Раздел 7. Устройство ходов, переходных мостиков на чердаке</t>
  </si>
  <si>
    <t>ТЕРр69-7-1</t>
  </si>
  <si>
    <t>Устройство Устройство ходов на чердаке</t>
  </si>
  <si>
    <t>ТЕРр69-7-2</t>
  </si>
  <si>
    <t>Устройство Устройство переходных мостиков на чердаке</t>
  </si>
  <si>
    <t>Раздел 8. Утепление трубопроводов в каналах и коробах</t>
  </si>
  <si>
    <t>ТЕРр69-8-1</t>
  </si>
  <si>
    <t>Утепление трубопроводов в каналах и коробах Утепление трубопроводов в каналах и коробах минеральной ватой</t>
  </si>
  <si>
    <t>ТЕРр69-8-2</t>
  </si>
  <si>
    <t>Утепление трубопроводов в каналах и коробах Утепление трубопроводов в каналах и коробах опилками</t>
  </si>
  <si>
    <t>ТЕРр69-8-3</t>
  </si>
  <si>
    <t>Утепление трубопроводов в каналах и коробах Утепление трубопроводов в каналах и коробах шлаком</t>
  </si>
  <si>
    <t>Раздел 9. Очистка помещений от строительного мусора</t>
  </si>
  <si>
    <t>ТЕРр69-9-1</t>
  </si>
  <si>
    <t>Очистка помещений от строительного мусора</t>
  </si>
  <si>
    <t>Раздел 10. Антисептирование древесины</t>
  </si>
  <si>
    <t>ТЕРр69-10-1</t>
  </si>
  <si>
    <t>Антисептирование древесины Антисептирование древесины водными растворами</t>
  </si>
  <si>
    <t>ТЕРр69-10-2</t>
  </si>
  <si>
    <t>Антисептирование древесины Антисептирование древесины пастами битумными</t>
  </si>
  <si>
    <t>ТЕРр69-10-3</t>
  </si>
  <si>
    <t>Антисептирование древесины Антисептирование древесины пастами на каменноугольном лаке</t>
  </si>
  <si>
    <t>ТЕРр69-10-4</t>
  </si>
  <si>
    <t>Антисептирование древесины Антисептирование древесины пастами экстрактными</t>
  </si>
  <si>
    <t>ТЕРр69-10-5</t>
  </si>
  <si>
    <t>Антисептирование древесины Антисептирование древесины маслянистыми антисептиками</t>
  </si>
  <si>
    <t>ТЕРр69-10-6</t>
  </si>
  <si>
    <t>При обработке отдельных мест и штучных элементов добавлять При обработке отдельных мест и штучных элементов добавлять к расценке 69-11-1</t>
  </si>
  <si>
    <t>ТЕРр69-10-7</t>
  </si>
  <si>
    <t>При обработке отдельных мест и штучных элементов добавлять При обработке отдельных мест и штучных элементов добавлять к расценке 69-11-2</t>
  </si>
  <si>
    <t>ТЕРр69-10-8</t>
  </si>
  <si>
    <t>При обработке отдельных мест и штучных элементов добавлять При обработке отдельных мест и штучных элементов добавлять к расценке 69-11-3</t>
  </si>
  <si>
    <t>ТЕРр69-10-9</t>
  </si>
  <si>
    <t>При обработке отдельных мест и штучных элементов добавлять При обработке отдельных мест и штучных элементов добавлять к расценке 69-11-4</t>
  </si>
  <si>
    <t>ТЕРр69-10-10</t>
  </si>
  <si>
    <t>При обработке отдельных мест и штучных элементов добавлять При обработке отдельных мест и штучных элементов добавлять к расценке 69-11-5</t>
  </si>
  <si>
    <t>ТЕРр69-10-11</t>
  </si>
  <si>
    <t>При двухкратной обработке лесоматериалов с перерывом на просушку после первой обработки добавлять При двухкратной обработке лесоматериалов с перерывом на просушку после первой обработки добавлять к расценке 69-11-1</t>
  </si>
  <si>
    <t>ТЕРр69-10-12</t>
  </si>
  <si>
    <t>При двухкратной обработке лесоматериалов с перерывом на просушку после первой обработки добавлять При двухкратной обработке лесоматериалов с перерывом на просушку после первой обработки добавлять к расценке 69-11-2</t>
  </si>
  <si>
    <t>ТЕРр69-10-13</t>
  </si>
  <si>
    <t>При двухкратной обработке лесоматериалов с перерывом на просушку после первой обработки добавлять При двухкратной обработке лесоматериалов с перерывом на просушку после первой обработки добавлять к расценке 69-11-3</t>
  </si>
  <si>
    <t>ТЕРр69-10-14</t>
  </si>
  <si>
    <t>При двухкратной обработке лесоматериалов с перерывом на просушку после первой обработки добавлять При двухкратной обработке лесоматериалов с перерывом на просушку после первой обработки добавлять к расценке 69-11-4</t>
  </si>
  <si>
    <t>ТЕРр69-10-15</t>
  </si>
  <si>
    <t>При двухкратной обработке лесоматериалов с перерывом на просушку после первой обработки добавлять При двухкратной обработке лесоматериалов с перерывом на просушку после первой обработки добавлять к расценке 69-11-5</t>
  </si>
  <si>
    <t>Раздел 11. Механизированное приготовление растворов в построечных условиях</t>
  </si>
  <si>
    <t>ТЕРр69-11-1</t>
  </si>
  <si>
    <t>Механизированное приготовление растворов в построечных условиях Механизированное приготовление растворов в построечных условиях цементных</t>
  </si>
  <si>
    <t>ТЕРр69-11-2</t>
  </si>
  <si>
    <t>Механизированное приготовление растворов в построечных условиях Механизированное приготовление растворов в построечных условиях известковых тяжелых</t>
  </si>
  <si>
    <t>ТЕРр69-11-3</t>
  </si>
  <si>
    <t>Механизированное приготовление растворов в построечных условиях Механизированное приготовление растворов в построечных условиях известковых легких</t>
  </si>
  <si>
    <t>ТЕРр69-11-4</t>
  </si>
  <si>
    <t>Механизированное приготовление растворов в построечных условиях Механизированное приготовление растворов в построечных условиях цементно-известковых тяжелых</t>
  </si>
  <si>
    <t>ТЕРр69-11-5</t>
  </si>
  <si>
    <t>Механизированное приготовление растворов в построечных условиях Механизированное приготовление растворов в построечных условиях цементно-известковых легких</t>
  </si>
  <si>
    <t>ТЕРр69-11-6</t>
  </si>
  <si>
    <t>Механизированное приготовление растворов в построечных условиях Механизированное приготовление растворов в построечных условиях цементно-известковых с минеральной крошкой</t>
  </si>
  <si>
    <t>ТЕРр69-11-7</t>
  </si>
  <si>
    <t>Механизированное приготовление растворов в построечных условиях Механизированное приготовление растворов в построечных условиях цементно-известковых с декоративной смесью</t>
  </si>
  <si>
    <t>Раздел 12. Приготовление растворов вручную</t>
  </si>
  <si>
    <t>ТЕРр69-12-1</t>
  </si>
  <si>
    <t>Приготовление растворов вручную Приготовление растворов вручную цементных</t>
  </si>
  <si>
    <t>ТЕРр69-12-2</t>
  </si>
  <si>
    <t>Приготовление растворов вручную Приготовление растворов вручную известковых тяжелых</t>
  </si>
  <si>
    <t>ТЕРр69-12-3</t>
  </si>
  <si>
    <t>Приготовление растворов вручную Приготовление растворов вручную известковых легких</t>
  </si>
  <si>
    <t>ТЕРр69-12-4</t>
  </si>
  <si>
    <t>Приготовление растворов вручную Приготовление растворов вручную цементно-известковых тяжелых</t>
  </si>
  <si>
    <t>ТЕРр69-12-5</t>
  </si>
  <si>
    <t>Приготовление растворов вручную Приготовление растворов вручную цементно-известковых легких</t>
  </si>
  <si>
    <t>ТЕРр69-12-6</t>
  </si>
  <si>
    <t>Приготовление растворов вручную Приготовление растворов вручную цементно-известковых с минеральной крошкой</t>
  </si>
  <si>
    <t>ТЕРр69-12-7</t>
  </si>
  <si>
    <t>Приготовление растворов вручную Приготовление растворов вручную цементно-известковых с декоративной смесью</t>
  </si>
  <si>
    <t>Раздел 13. Разогрев битумных материалов</t>
  </si>
  <si>
    <t>ТЕРр69-13-1</t>
  </si>
  <si>
    <t>Разогрев битумных материалов</t>
  </si>
  <si>
    <t>Раздел 14. Приготовление силаксанового клея</t>
  </si>
  <si>
    <t>ТЕРр69-14-1</t>
  </si>
  <si>
    <t>Приготовление силаксанового клея</t>
  </si>
</sst>
</file>

<file path=xl/styles.xml><?xml version="1.0" encoding="utf-8"?>
<styleSheet xmlns="http://schemas.openxmlformats.org/spreadsheetml/2006/main">
  <numFmts count="1">
    <numFmt numFmtId="164" formatCode="0.000"/>
  </numFmts>
  <fonts count="15">
    <font>
      <sz val="10"/>
      <name val="Arial Cyr"/>
      <charset val="204"/>
    </font>
    <font>
      <sz val="10"/>
      <name val="Arial Cyr"/>
      <charset val="204"/>
    </font>
    <font>
      <sz val="10"/>
      <name val="Times New Roman"/>
      <family val="1"/>
      <charset val="204"/>
    </font>
    <font>
      <sz val="8"/>
      <color indexed="81"/>
      <name val="Tahoma"/>
      <charset val="204"/>
    </font>
    <font>
      <b/>
      <sz val="8"/>
      <color indexed="81"/>
      <name val="Tahoma"/>
      <charset val="204"/>
    </font>
    <font>
      <sz val="9"/>
      <name val="Arial"/>
      <family val="2"/>
      <charset val="204"/>
    </font>
    <font>
      <sz val="9"/>
      <name val="Arial Cyr"/>
      <charset val="204"/>
    </font>
    <font>
      <i/>
      <sz val="9"/>
      <name val="Arial"/>
      <family val="2"/>
      <charset val="204"/>
    </font>
    <font>
      <b/>
      <sz val="10"/>
      <name val="Arial"/>
      <family val="2"/>
      <charset val="204"/>
    </font>
    <font>
      <sz val="8"/>
      <name val="Arial Cyr"/>
      <charset val="204"/>
    </font>
    <font>
      <b/>
      <sz val="10"/>
      <name val="Arial Cyr"/>
      <charset val="204"/>
    </font>
    <font>
      <b/>
      <sz val="8"/>
      <color indexed="81"/>
      <name val="Tahoma"/>
    </font>
    <font>
      <b/>
      <sz val="14"/>
      <name val="Arial"/>
      <family val="2"/>
      <charset val="204"/>
    </font>
    <font>
      <b/>
      <sz val="16"/>
      <name val="Arial"/>
      <family val="2"/>
      <charset val="204"/>
    </font>
    <font>
      <i/>
      <sz val="10"/>
      <name val="Arial Cyr"/>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1">
      <alignment horizontal="center"/>
    </xf>
    <xf numFmtId="0" fontId="1" fillId="0" borderId="0">
      <alignment vertical="top"/>
    </xf>
    <xf numFmtId="0" fontId="2" fillId="0" borderId="1">
      <alignment horizontal="center"/>
    </xf>
    <xf numFmtId="0" fontId="2" fillId="0" borderId="0">
      <alignment vertical="top"/>
    </xf>
    <xf numFmtId="0" fontId="2" fillId="0" borderId="0">
      <alignment horizontal="right" vertical="top" wrapText="1"/>
    </xf>
    <xf numFmtId="0" fontId="2" fillId="0" borderId="0"/>
    <xf numFmtId="0" fontId="1" fillId="0" borderId="0"/>
    <xf numFmtId="0" fontId="1" fillId="0" borderId="0"/>
    <xf numFmtId="0" fontId="2" fillId="0" borderId="0"/>
    <xf numFmtId="0" fontId="1" fillId="0" borderId="0"/>
    <xf numFmtId="0" fontId="1" fillId="0" borderId="0"/>
    <xf numFmtId="0" fontId="2" fillId="0" borderId="1">
      <alignment horizontal="center"/>
    </xf>
    <xf numFmtId="0" fontId="1" fillId="0" borderId="0">
      <alignment vertical="top"/>
    </xf>
    <xf numFmtId="0" fontId="2" fillId="0" borderId="0"/>
    <xf numFmtId="0" fontId="2" fillId="0" borderId="1">
      <alignment horizontal="center" wrapText="1"/>
    </xf>
    <xf numFmtId="0" fontId="2" fillId="0" borderId="1">
      <alignment horizontal="center"/>
    </xf>
    <xf numFmtId="0" fontId="2" fillId="0" borderId="1">
      <alignment horizontal="center" wrapText="1"/>
    </xf>
    <xf numFmtId="0" fontId="2" fillId="0" borderId="0">
      <alignment horizontal="center"/>
    </xf>
    <xf numFmtId="0" fontId="2" fillId="0" borderId="0">
      <alignment horizontal="left" vertical="top"/>
    </xf>
    <xf numFmtId="0" fontId="2" fillId="0" borderId="0"/>
  </cellStyleXfs>
  <cellXfs count="371">
    <xf numFmtId="0" fontId="0" fillId="0" borderId="0" xfId="0"/>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xf numFmtId="0" fontId="5" fillId="0" borderId="1" xfId="0" applyFont="1" applyBorder="1" applyAlignment="1">
      <alignment horizontal="center" vertical="top" wrapText="1"/>
    </xf>
    <xf numFmtId="0" fontId="5" fillId="0" borderId="1" xfId="0" quotePrefix="1" applyNumberFormat="1" applyFont="1" applyBorder="1" applyAlignment="1">
      <alignment horizontal="center" vertical="top" wrapText="1"/>
    </xf>
    <xf numFmtId="0" fontId="5" fillId="0" borderId="1" xfId="0" applyNumberFormat="1" applyFont="1" applyBorder="1" applyAlignment="1">
      <alignment horizontal="center" vertical="top" wrapText="1"/>
    </xf>
    <xf numFmtId="0" fontId="5" fillId="0" borderId="1" xfId="0" quotePrefix="1" applyFont="1" applyBorder="1" applyAlignment="1">
      <alignment horizontal="center" vertical="top" wrapText="1"/>
    </xf>
    <xf numFmtId="0" fontId="6" fillId="0" borderId="0" xfId="0" applyFont="1"/>
    <xf numFmtId="0" fontId="5" fillId="0" borderId="0" xfId="0" applyFont="1" applyAlignment="1">
      <alignment horizontal="left"/>
    </xf>
    <xf numFmtId="0" fontId="5" fillId="0" borderId="0" xfId="0" applyFont="1" applyAlignment="1">
      <alignment horizontal="left" vertical="top"/>
    </xf>
    <xf numFmtId="0" fontId="5" fillId="0" borderId="0" xfId="0" applyNumberFormat="1" applyFont="1" applyAlignment="1">
      <alignment horizontal="right" vertical="top" wrapText="1"/>
    </xf>
    <xf numFmtId="0" fontId="5" fillId="0" borderId="0" xfId="0" applyNumberFormat="1" applyFont="1" applyAlignment="1">
      <alignment horizontal="right" vertical="top"/>
    </xf>
    <xf numFmtId="0" fontId="5" fillId="0" borderId="2" xfId="0" applyFont="1" applyBorder="1" applyAlignment="1">
      <alignment horizontal="left" vertical="top" wrapText="1"/>
    </xf>
    <xf numFmtId="0" fontId="7" fillId="0" borderId="2" xfId="0" quotePrefix="1" applyFont="1" applyBorder="1" applyAlignment="1">
      <alignment horizontal="center" vertical="top"/>
    </xf>
    <xf numFmtId="0" fontId="5" fillId="0" borderId="2" xfId="0" applyNumberFormat="1" applyFont="1" applyBorder="1" applyAlignment="1">
      <alignment horizontal="right" vertical="top" wrapText="1"/>
    </xf>
    <xf numFmtId="0" fontId="5" fillId="0" borderId="2" xfId="0" applyNumberFormat="1" applyFont="1" applyBorder="1" applyAlignment="1">
      <alignment horizontal="right" vertical="top"/>
    </xf>
    <xf numFmtId="0" fontId="7" fillId="0" borderId="2" xfId="0" applyNumberFormat="1" applyFont="1" applyBorder="1" applyAlignment="1">
      <alignment horizontal="right" vertical="top"/>
    </xf>
    <xf numFmtId="0" fontId="5" fillId="0" borderId="0" xfId="0" applyNumberFormat="1" applyFont="1" applyBorder="1" applyAlignment="1">
      <alignment horizontal="right" vertical="top"/>
    </xf>
    <xf numFmtId="0" fontId="7" fillId="0" borderId="0" xfId="0" applyFont="1" applyAlignment="1">
      <alignment horizontal="center" vertical="top"/>
    </xf>
    <xf numFmtId="0" fontId="7" fillId="0" borderId="0" xfId="0" applyFont="1" applyAlignment="1">
      <alignment horizontal="left" vertical="top"/>
    </xf>
    <xf numFmtId="0" fontId="8" fillId="0" borderId="0" xfId="0" quotePrefix="1" applyFont="1" applyAlignment="1">
      <alignment horizontal="center" vertical="top"/>
    </xf>
    <xf numFmtId="0" fontId="0" fillId="0" borderId="1" xfId="0" applyBorder="1" applyAlignment="1">
      <alignment vertical="top"/>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quotePrefix="1"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1" xfId="0" applyBorder="1" applyAlignment="1">
      <alignment vertical="top" wrapText="1"/>
    </xf>
    <xf numFmtId="4" fontId="0" fillId="0" borderId="1" xfId="0" applyNumberFormat="1" applyBorder="1" applyAlignment="1">
      <alignment vertical="top"/>
    </xf>
    <xf numFmtId="164" fontId="10" fillId="0" borderId="1" xfId="0" applyNumberFormat="1" applyFont="1" applyBorder="1" applyAlignment="1">
      <alignment horizontal="right" vertical="top"/>
    </xf>
    <xf numFmtId="0" fontId="0" fillId="0" borderId="0" xfId="0" applyAlignment="1">
      <alignment vertical="top"/>
    </xf>
    <xf numFmtId="0" fontId="1" fillId="0" borderId="1" xfId="10" applyBorder="1" applyAlignment="1">
      <alignment vertical="top"/>
    </xf>
    <xf numFmtId="0" fontId="1" fillId="0" borderId="1" xfId="11" applyBorder="1" applyAlignment="1">
      <alignment vertical="top"/>
    </xf>
    <xf numFmtId="164" fontId="0" fillId="0" borderId="1" xfId="0" applyNumberFormat="1" applyBorder="1" applyAlignment="1">
      <alignment horizontal="right" vertical="top"/>
    </xf>
    <xf numFmtId="0" fontId="5" fillId="0" borderId="3" xfId="12" applyNumberFormat="1" applyFont="1" applyBorder="1" applyAlignment="1">
      <alignment horizontal="center"/>
    </xf>
    <xf numFmtId="0" fontId="5" fillId="0" borderId="3" xfId="12" applyNumberFormat="1" applyFont="1" applyBorder="1" applyAlignment="1">
      <alignment horizontal="center" wrapText="1"/>
    </xf>
    <xf numFmtId="0" fontId="5" fillId="0" borderId="3" xfId="12" applyNumberFormat="1" applyFont="1" applyBorder="1" applyAlignment="1">
      <alignment horizontal="center" vertical="center" wrapText="1"/>
    </xf>
    <xf numFmtId="0" fontId="2" fillId="0" borderId="3" xfId="12" applyBorder="1">
      <alignment horizontal="center"/>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2" fontId="5" fillId="0" borderId="0" xfId="0" applyNumberFormat="1" applyFont="1"/>
    <xf numFmtId="0" fontId="5" fillId="0" borderId="0" xfId="0" applyFont="1" applyBorder="1" applyAlignment="1">
      <alignment horizontal="left" vertical="top"/>
    </xf>
    <xf numFmtId="0" fontId="5" fillId="0" borderId="1" xfId="0" applyFont="1" applyBorder="1" applyAlignment="1">
      <alignment horizontal="left"/>
    </xf>
    <xf numFmtId="0" fontId="6" fillId="0" borderId="1"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1" xfId="12" applyNumberFormat="1" applyFont="1" applyBorder="1" applyAlignment="1">
      <alignment horizontal="center" wrapText="1"/>
    </xf>
    <xf numFmtId="0" fontId="5" fillId="0" borderId="1" xfId="12" applyNumberFormat="1" applyFont="1" applyBorder="1" applyAlignment="1">
      <alignment horizontal="center" wrapText="1"/>
    </xf>
    <xf numFmtId="0" fontId="0" fillId="0" borderId="1" xfId="0" applyBorder="1" applyAlignment="1">
      <alignment horizontal="left" vertical="top"/>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quotePrefix="1" applyFont="1" applyBorder="1" applyAlignment="1">
      <alignment horizontal="center"/>
    </xf>
    <xf numFmtId="0" fontId="13" fillId="0" borderId="1" xfId="12" applyNumberFormat="1" applyFont="1" applyBorder="1" applyAlignment="1">
      <alignment horizontal="center"/>
    </xf>
    <xf numFmtId="0" fontId="5" fillId="0" borderId="1" xfId="12" applyNumberFormat="1" applyFont="1" applyBorder="1" applyAlignment="1">
      <alignment horizontal="center"/>
    </xf>
    <xf numFmtId="0" fontId="12" fillId="0" borderId="0" xfId="0" applyFont="1" applyBorder="1" applyAlignment="1">
      <alignment horizontal="center" vertical="top" wrapText="1"/>
    </xf>
    <xf numFmtId="0" fontId="12" fillId="0" borderId="0" xfId="0" quotePrefix="1" applyFont="1" applyBorder="1" applyAlignment="1">
      <alignment horizontal="center" vertical="top" wrapText="1"/>
    </xf>
    <xf numFmtId="0" fontId="12" fillId="0" borderId="0" xfId="0"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quotePrefix="1" applyNumberFormat="1" applyFont="1" applyBorder="1" applyAlignment="1">
      <alignment horizontal="center" vertical="center" wrapText="1"/>
    </xf>
    <xf numFmtId="0" fontId="5" fillId="0" borderId="7" xfId="12" applyNumberFormat="1" applyFont="1" applyBorder="1" applyAlignment="1">
      <alignment horizontal="center" wrapText="1"/>
    </xf>
    <xf numFmtId="0" fontId="5" fillId="0" borderId="6" xfId="12" applyNumberFormat="1" applyFont="1" applyBorder="1" applyAlignment="1">
      <alignment horizontal="center" wrapText="1"/>
    </xf>
    <xf numFmtId="0" fontId="13" fillId="0" borderId="5" xfId="12" applyNumberFormat="1" applyFont="1" applyBorder="1" applyAlignment="1">
      <alignment horizontal="center" wrapText="1"/>
    </xf>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14" fillId="0" borderId="1" xfId="0" applyFont="1" applyBorder="1" applyAlignment="1">
      <alignment horizontal="left" vertical="top" wrapText="1"/>
    </xf>
    <xf numFmtId="0" fontId="7" fillId="0" borderId="1" xfId="0" applyFont="1" applyBorder="1" applyAlignment="1">
      <alignment horizontal="left" vertical="top" wrapText="1"/>
    </xf>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5" fillId="0" borderId="0" xfId="0" applyFont="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0" xfId="0" applyFont="1"/>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0" fontId="0" fillId="0" borderId="0" xfId="0"/>
    <xf numFmtId="0" fontId="5" fillId="0" borderId="1" xfId="0" applyFont="1" applyBorder="1" applyAlignment="1">
      <alignment horizontal="center" vertical="top" wrapText="1"/>
    </xf>
    <xf numFmtId="0" fontId="1" fillId="0" borderId="1" xfId="10" applyBorder="1" applyAlignment="1">
      <alignment vertical="top"/>
    </xf>
    <xf numFmtId="0" fontId="1" fillId="0" borderId="1" xfId="1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5" fillId="0" borderId="1" xfId="0" applyFont="1" applyBorder="1"/>
    <xf numFmtId="0" fontId="5"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3" xfId="0" applyFont="1" applyBorder="1" applyAlignment="1">
      <alignment vertical="top"/>
    </xf>
    <xf numFmtId="0" fontId="6" fillId="0" borderId="3" xfId="0" applyFont="1" applyBorder="1" applyAlignment="1">
      <alignment vertical="top"/>
    </xf>
    <xf numFmtId="0" fontId="5" fillId="0" borderId="3" xfId="0" applyFont="1" applyBorder="1"/>
    <xf numFmtId="2" fontId="5" fillId="0" borderId="1" xfId="0" applyNumberFormat="1" applyFont="1" applyBorder="1" applyAlignment="1">
      <alignment horizontal="center"/>
    </xf>
    <xf numFmtId="2" fontId="5" fillId="0" borderId="1" xfId="0" quotePrefix="1" applyNumberFormat="1" applyFont="1" applyBorder="1" applyAlignment="1">
      <alignment horizontal="center" vertical="top" wrapText="1"/>
    </xf>
    <xf numFmtId="2" fontId="5" fillId="0" borderId="1" xfId="0" applyNumberFormat="1" applyFont="1" applyBorder="1" applyAlignment="1">
      <alignment horizontal="center" vertical="top" wrapText="1"/>
    </xf>
    <xf numFmtId="2" fontId="5" fillId="0" borderId="1" xfId="0" applyNumberFormat="1" applyFont="1" applyBorder="1" applyAlignment="1">
      <alignment horizontal="right" vertical="top"/>
    </xf>
    <xf numFmtId="2" fontId="5" fillId="0" borderId="3" xfId="0" applyNumberFormat="1" applyFont="1" applyBorder="1" applyAlignment="1">
      <alignment horizontal="right" vertical="top"/>
    </xf>
    <xf numFmtId="2" fontId="5" fillId="0" borderId="1" xfId="0" applyNumberFormat="1" applyFont="1" applyBorder="1"/>
    <xf numFmtId="2" fontId="0" fillId="0" borderId="1" xfId="0" applyNumberFormat="1" applyFont="1" applyBorder="1" applyAlignment="1">
      <alignment horizontal="right" vertical="top"/>
    </xf>
    <xf numFmtId="1" fontId="5" fillId="0" borderId="3" xfId="12" applyNumberFormat="1" applyFont="1" applyBorder="1" applyAlignment="1">
      <alignment horizontal="center"/>
    </xf>
    <xf numFmtId="1" fontId="5" fillId="0" borderId="3" xfId="12" applyNumberFormat="1" applyFont="1" applyBorder="1" applyAlignment="1">
      <alignment horizontal="center" vertical="center" wrapText="1"/>
    </xf>
  </cellXfs>
  <cellStyles count="21">
    <cellStyle name="Акт" xfId="1"/>
    <cellStyle name="АктМТСН" xfId="2"/>
    <cellStyle name="ВедРесурсов" xfId="3"/>
    <cellStyle name="ВедРесурсовАкт" xfId="4"/>
    <cellStyle name="Итоги" xfId="5"/>
    <cellStyle name="ИтогоАктБазЦ" xfId="6"/>
    <cellStyle name="ИтогоАктБИМ" xfId="7"/>
    <cellStyle name="ИтогоАктРесМет" xfId="8"/>
    <cellStyle name="ИтогоБазЦ" xfId="9"/>
    <cellStyle name="ИтогоБИМ" xfId="10"/>
    <cellStyle name="ИтогоРесМет" xfId="11"/>
    <cellStyle name="ЛокСмета" xfId="12"/>
    <cellStyle name="ЛокСмМТСН" xfId="13"/>
    <cellStyle name="Обычный" xfId="0" builtinId="0"/>
    <cellStyle name="Параметр" xfId="14"/>
    <cellStyle name="ПеременныеСметы" xfId="15"/>
    <cellStyle name="РесСмета" xfId="16"/>
    <cellStyle name="СводкаСтоимРаб" xfId="17"/>
    <cellStyle name="Титул" xfId="18"/>
    <cellStyle name="Хвост" xfId="19"/>
    <cellStyle name="Экспертиза" xfId="2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3054"/>
  <sheetViews>
    <sheetView tabSelected="1" topLeftCell="A274" zoomScaleNormal="100" workbookViewId="0">
      <selection activeCell="T284" sqref="T284"/>
    </sheetView>
  </sheetViews>
  <sheetFormatPr defaultRowHeight="12"/>
  <cols>
    <col min="1" max="1" width="4.85546875" style="3" customWidth="1"/>
    <col min="2" max="2" width="14.7109375" style="9" customWidth="1"/>
    <col min="3" max="3" width="43" style="3" customWidth="1"/>
    <col min="4" max="7" width="9.5703125" style="3" hidden="1" customWidth="1"/>
    <col min="8" max="11" width="9.5703125" style="8" hidden="1" customWidth="1"/>
    <col min="12" max="15" width="11.28515625" style="49" customWidth="1"/>
    <col min="16" max="17" width="0" style="3" hidden="1" customWidth="1"/>
    <col min="18" max="18" width="9.140625" style="3" hidden="1" customWidth="1"/>
    <col min="19" max="19" width="0" style="3" hidden="1" customWidth="1"/>
    <col min="20" max="16384" width="9.140625" style="3"/>
  </cols>
  <sheetData>
    <row r="1" spans="1:18" ht="12.75">
      <c r="A1" s="113" t="s">
        <v>60</v>
      </c>
      <c r="B1" s="114"/>
      <c r="C1" s="114"/>
      <c r="D1" s="114"/>
      <c r="E1" s="114"/>
      <c r="F1" s="114"/>
      <c r="G1" s="114"/>
      <c r="H1" s="114"/>
      <c r="I1" s="114"/>
      <c r="J1" s="114"/>
      <c r="K1" s="114"/>
      <c r="L1" s="114"/>
      <c r="M1" s="114"/>
      <c r="N1" s="114"/>
      <c r="O1" s="114"/>
      <c r="P1"/>
    </row>
    <row r="2" spans="1:18">
      <c r="A2" s="114"/>
      <c r="B2" s="114"/>
      <c r="C2" s="114"/>
      <c r="D2" s="114"/>
      <c r="E2" s="114"/>
      <c r="F2" s="114"/>
      <c r="G2" s="114"/>
      <c r="H2" s="114"/>
      <c r="I2" s="114"/>
      <c r="J2" s="114"/>
      <c r="K2" s="114"/>
      <c r="L2" s="114"/>
      <c r="M2" s="114"/>
      <c r="N2" s="114"/>
      <c r="O2" s="114"/>
    </row>
    <row r="3" spans="1:18">
      <c r="A3" s="114"/>
      <c r="B3" s="114"/>
      <c r="C3" s="114"/>
      <c r="D3" s="114"/>
      <c r="E3" s="114"/>
      <c r="F3" s="114"/>
      <c r="G3" s="114"/>
      <c r="H3" s="114"/>
      <c r="I3" s="114"/>
      <c r="J3" s="114"/>
      <c r="K3" s="114"/>
      <c r="L3" s="114"/>
      <c r="M3" s="114"/>
      <c r="N3" s="114"/>
      <c r="O3" s="114"/>
    </row>
    <row r="4" spans="1:18">
      <c r="A4" s="114"/>
      <c r="B4" s="114"/>
      <c r="C4" s="114"/>
      <c r="D4" s="114"/>
      <c r="E4" s="114"/>
      <c r="F4" s="114"/>
      <c r="G4" s="114"/>
      <c r="H4" s="114"/>
      <c r="I4" s="114"/>
      <c r="J4" s="114"/>
      <c r="K4" s="114"/>
      <c r="L4" s="114"/>
      <c r="M4" s="114"/>
      <c r="N4" s="114"/>
      <c r="O4" s="114"/>
    </row>
    <row r="5" spans="1:18">
      <c r="A5" s="114"/>
      <c r="B5" s="114"/>
      <c r="C5" s="114"/>
      <c r="D5" s="114"/>
      <c r="E5" s="114"/>
      <c r="F5" s="114"/>
      <c r="G5" s="114"/>
      <c r="H5" s="114"/>
      <c r="I5" s="114"/>
      <c r="J5" s="114"/>
      <c r="K5" s="114"/>
      <c r="L5" s="114"/>
      <c r="M5" s="114"/>
      <c r="N5" s="114"/>
      <c r="O5" s="114"/>
    </row>
    <row r="6" spans="1:18" ht="18">
      <c r="A6" s="1"/>
      <c r="B6" s="10"/>
      <c r="C6" s="115" t="s">
        <v>61</v>
      </c>
      <c r="D6" s="115"/>
      <c r="E6" s="115"/>
      <c r="F6" s="115"/>
      <c r="G6" s="115"/>
      <c r="H6" s="115"/>
      <c r="I6" s="115"/>
      <c r="J6" s="115"/>
      <c r="K6" s="115"/>
      <c r="L6" s="115"/>
    </row>
    <row r="7" spans="1:18">
      <c r="A7" s="1"/>
      <c r="B7" s="10"/>
      <c r="C7" s="50"/>
      <c r="D7" s="1"/>
      <c r="E7" s="11"/>
      <c r="F7" s="12"/>
      <c r="G7" s="12"/>
      <c r="H7" s="12"/>
      <c r="I7" s="12"/>
      <c r="J7" s="3"/>
      <c r="K7" s="3"/>
    </row>
    <row r="8" spans="1:18" ht="12" customHeight="1">
      <c r="A8" s="108" t="s">
        <v>9</v>
      </c>
      <c r="B8" s="105" t="s">
        <v>11</v>
      </c>
      <c r="C8" s="105" t="s">
        <v>10</v>
      </c>
      <c r="D8" s="110" t="s">
        <v>5</v>
      </c>
      <c r="E8" s="107"/>
      <c r="F8" s="107"/>
      <c r="G8" s="107"/>
      <c r="H8" s="110" t="s">
        <v>7</v>
      </c>
      <c r="I8" s="107"/>
      <c r="J8" s="107"/>
      <c r="K8" s="107"/>
      <c r="L8" s="362" t="s">
        <v>6</v>
      </c>
      <c r="M8" s="362"/>
      <c r="N8" s="362"/>
      <c r="O8" s="362"/>
    </row>
    <row r="9" spans="1:18" ht="36">
      <c r="A9" s="109"/>
      <c r="B9" s="106"/>
      <c r="C9" s="106"/>
      <c r="D9" s="5" t="s">
        <v>2</v>
      </c>
      <c r="E9" s="6" t="s">
        <v>3</v>
      </c>
      <c r="F9" s="7" t="s">
        <v>17</v>
      </c>
      <c r="G9" s="4" t="s">
        <v>4</v>
      </c>
      <c r="H9" s="5" t="s">
        <v>2</v>
      </c>
      <c r="I9" s="6" t="s">
        <v>3</v>
      </c>
      <c r="J9" s="7" t="s">
        <v>17</v>
      </c>
      <c r="K9" s="4" t="s">
        <v>4</v>
      </c>
      <c r="L9" s="363" t="s">
        <v>2</v>
      </c>
      <c r="M9" s="364" t="s">
        <v>3</v>
      </c>
      <c r="N9" s="363" t="s">
        <v>17</v>
      </c>
      <c r="O9" s="364" t="s">
        <v>4</v>
      </c>
    </row>
    <row r="10" spans="1:18" ht="12.75">
      <c r="A10" s="34">
        <v>1</v>
      </c>
      <c r="B10" s="35">
        <v>2</v>
      </c>
      <c r="C10" s="35">
        <v>3</v>
      </c>
      <c r="D10" s="34">
        <v>4</v>
      </c>
      <c r="E10" s="34">
        <v>5</v>
      </c>
      <c r="F10" s="34">
        <v>6</v>
      </c>
      <c r="G10" s="36">
        <v>7</v>
      </c>
      <c r="H10" s="34">
        <v>8</v>
      </c>
      <c r="I10" s="34">
        <v>9</v>
      </c>
      <c r="J10" s="34">
        <v>10</v>
      </c>
      <c r="K10" s="36">
        <v>11</v>
      </c>
      <c r="L10" s="369">
        <v>12</v>
      </c>
      <c r="M10" s="369">
        <v>13</v>
      </c>
      <c r="N10" s="369">
        <v>14</v>
      </c>
      <c r="O10" s="370">
        <v>15</v>
      </c>
      <c r="R10" s="37"/>
    </row>
    <row r="11" spans="1:18" ht="20.25">
      <c r="A11" s="111" t="s">
        <v>62</v>
      </c>
      <c r="B11" s="112"/>
      <c r="C11" s="112"/>
      <c r="D11" s="112"/>
      <c r="E11" s="112"/>
      <c r="F11" s="112"/>
      <c r="G11" s="112"/>
      <c r="H11" s="112"/>
      <c r="I11" s="112"/>
      <c r="J11" s="112"/>
      <c r="K11" s="112"/>
      <c r="L11" s="112"/>
      <c r="M11" s="112"/>
      <c r="N11" s="112"/>
      <c r="O11" s="112"/>
      <c r="R11" s="37"/>
    </row>
    <row r="12" spans="1:18" ht="17.850000000000001" customHeight="1">
      <c r="A12" s="101" t="s">
        <v>18</v>
      </c>
      <c r="B12" s="100"/>
      <c r="C12" s="100"/>
      <c r="D12" s="100"/>
      <c r="E12" s="100"/>
      <c r="F12" s="100"/>
      <c r="G12" s="100"/>
      <c r="H12" s="100"/>
      <c r="I12" s="100"/>
      <c r="J12" s="100"/>
      <c r="K12" s="100"/>
      <c r="L12" s="100"/>
      <c r="M12" s="100"/>
      <c r="N12" s="100"/>
      <c r="O12" s="100"/>
      <c r="P12" s="100"/>
      <c r="Q12" s="100"/>
      <c r="R12" s="100"/>
    </row>
    <row r="13" spans="1:18" ht="36">
      <c r="A13" s="38">
        <v>1</v>
      </c>
      <c r="B13" s="4" t="s">
        <v>19</v>
      </c>
      <c r="C13" s="39" t="s">
        <v>20</v>
      </c>
      <c r="D13" s="40">
        <v>8586.1299999999992</v>
      </c>
      <c r="E13" s="40">
        <v>6216.44</v>
      </c>
      <c r="F13" s="40">
        <v>10.49</v>
      </c>
      <c r="G13" s="40">
        <v>2359.1999999999998</v>
      </c>
      <c r="H13" s="41">
        <v>85008.23</v>
      </c>
      <c r="I13" s="41">
        <f>73910.27</f>
        <v>73910.27</v>
      </c>
      <c r="J13" s="41">
        <v>50.62</v>
      </c>
      <c r="K13" s="41">
        <v>11047.34</v>
      </c>
      <c r="L13" s="365">
        <f>IF(8586.13=0, "-", 85008.23/8586.13)</f>
        <v>9.9006455760627894</v>
      </c>
      <c r="M13" s="365">
        <f>IF(6216.44=0, "-", 73910.27/6216.44)</f>
        <v>11.889484978540773</v>
      </c>
      <c r="N13" s="365">
        <f>IF(10.49=0, "-", 50.62/10.49)</f>
        <v>4.8255481410867489</v>
      </c>
      <c r="O13" s="365">
        <f>IF(2359.2=0, "-", 11047.34/2359.2)</f>
        <v>4.6826636147846736</v>
      </c>
      <c r="P13" s="42"/>
      <c r="Q13" s="42"/>
      <c r="R13" s="42">
        <f ca="1">IF(ISERROR(VALUE(TRIM(INDIRECT(ADDRESS(ROW()-1, COLUMN(A12)))))), INDIRECT(ADDRESS(ROW()-2, COLUMN(R12)))+1, INDIRECT(ADDRESS(ROW()-1, COLUMN(R12))))</f>
        <v>1</v>
      </c>
    </row>
    <row r="14" spans="1:18" ht="36">
      <c r="A14" s="38">
        <v>2</v>
      </c>
      <c r="B14" s="4" t="s">
        <v>21</v>
      </c>
      <c r="C14" s="39" t="s">
        <v>22</v>
      </c>
      <c r="D14" s="40">
        <v>5768.75</v>
      </c>
      <c r="E14" s="40">
        <v>4661.7700000000004</v>
      </c>
      <c r="F14" s="40">
        <v>5.25</v>
      </c>
      <c r="G14" s="40">
        <v>1101.73</v>
      </c>
      <c r="H14" s="41">
        <v>60610.61</v>
      </c>
      <c r="I14" s="41">
        <f>55426.05</f>
        <v>55426.05</v>
      </c>
      <c r="J14" s="41">
        <v>25.31</v>
      </c>
      <c r="K14" s="41">
        <v>5159.25</v>
      </c>
      <c r="L14" s="365">
        <f>IF(5768.75=0, "-", 60610.61/5768.75)</f>
        <v>10.506714626218852</v>
      </c>
      <c r="M14" s="365">
        <f>IF(4661.77=0, "-", 55426.05/4661.77)</f>
        <v>11.889486182286985</v>
      </c>
      <c r="N14" s="365">
        <f>IF(5.25=0, "-", 25.31/5.25)</f>
        <v>4.8209523809523809</v>
      </c>
      <c r="O14" s="365">
        <f>IF(1101.73=0, "-", 5159.25/1101.73)</f>
        <v>4.6828624073048752</v>
      </c>
      <c r="P14" s="42"/>
      <c r="Q14" s="42"/>
      <c r="R14" s="42">
        <f ca="1">IF(ISERROR(VALUE(TRIM(INDIRECT(ADDRESS(ROW()-1, COLUMN(A12)))))), INDIRECT(ADDRESS(ROW()-2, COLUMN(R12)))+1, INDIRECT(ADDRESS(ROW()-1, COLUMN(R12))))</f>
        <v>1</v>
      </c>
    </row>
    <row r="15" spans="1:18" ht="36">
      <c r="A15" s="38">
        <v>3</v>
      </c>
      <c r="B15" s="4" t="s">
        <v>23</v>
      </c>
      <c r="C15" s="39" t="s">
        <v>24</v>
      </c>
      <c r="D15" s="40">
        <v>10006.68</v>
      </c>
      <c r="E15" s="40">
        <v>7006.22</v>
      </c>
      <c r="F15" s="40">
        <v>20.98</v>
      </c>
      <c r="G15" s="40">
        <v>2979.48</v>
      </c>
      <c r="H15" s="41">
        <v>97419.86</v>
      </c>
      <c r="I15" s="41">
        <f>83300.31</f>
        <v>83300.31</v>
      </c>
      <c r="J15" s="41">
        <v>101.24</v>
      </c>
      <c r="K15" s="41">
        <v>14018.31</v>
      </c>
      <c r="L15" s="365">
        <f>IF(10006.68=0, "-", 97419.86/10006.68)</f>
        <v>9.7354826975580302</v>
      </c>
      <c r="M15" s="365">
        <f>IF(7006.22=0, "-", 83300.31/7006.22)</f>
        <v>11.889479633811099</v>
      </c>
      <c r="N15" s="365">
        <f>IF(20.98=0, "-", 101.24/20.98)</f>
        <v>4.8255481410867489</v>
      </c>
      <c r="O15" s="365">
        <f>IF(2979.48=0, "-", 14018.31/2979.48)</f>
        <v>4.7049518707962461</v>
      </c>
      <c r="P15" s="42"/>
      <c r="Q15" s="42"/>
      <c r="R15" s="42">
        <f ca="1">IF(ISERROR(VALUE(TRIM(INDIRECT(ADDRESS(ROW()-1, COLUMN(A12)))))), INDIRECT(ADDRESS(ROW()-2, COLUMN(R12)))+1, INDIRECT(ADDRESS(ROW()-1, COLUMN(R12))))</f>
        <v>1</v>
      </c>
    </row>
    <row r="16" spans="1:18" ht="36">
      <c r="A16" s="38">
        <v>4</v>
      </c>
      <c r="B16" s="4" t="s">
        <v>25</v>
      </c>
      <c r="C16" s="39" t="s">
        <v>26</v>
      </c>
      <c r="D16" s="40">
        <v>6778.1</v>
      </c>
      <c r="E16" s="40">
        <v>5659.1</v>
      </c>
      <c r="F16" s="40">
        <v>6.29</v>
      </c>
      <c r="G16" s="40">
        <v>1112.71</v>
      </c>
      <c r="H16" s="41">
        <v>72549.87</v>
      </c>
      <c r="I16" s="41">
        <f>67283.83</f>
        <v>67283.83</v>
      </c>
      <c r="J16" s="41">
        <v>30.37</v>
      </c>
      <c r="K16" s="41">
        <v>5235.67</v>
      </c>
      <c r="L16" s="365">
        <f>IF(6778.1=0, "-", 72549.87/6778.1)</f>
        <v>10.703570322066655</v>
      </c>
      <c r="M16" s="365">
        <f>IF(5659.1=0, "-", 67283.83/5659.1)</f>
        <v>11.889493028926861</v>
      </c>
      <c r="N16" s="365">
        <f>IF(6.29=0, "-", 30.37/6.29)</f>
        <v>4.8282988871224166</v>
      </c>
      <c r="O16" s="365">
        <f>IF(1112.71=0, "-", 5235.67/1112.71)</f>
        <v>4.7053320272128403</v>
      </c>
      <c r="P16" s="42"/>
      <c r="Q16" s="42"/>
      <c r="R16" s="42">
        <f ca="1">IF(ISERROR(VALUE(TRIM(INDIRECT(ADDRESS(ROW()-1, COLUMN(A12)))))), INDIRECT(ADDRESS(ROW()-2, COLUMN(R12)))+1, INDIRECT(ADDRESS(ROW()-1, COLUMN(R12))))</f>
        <v>1</v>
      </c>
    </row>
    <row r="17" spans="1:18" ht="36">
      <c r="A17" s="38">
        <v>5</v>
      </c>
      <c r="B17" s="4" t="s">
        <v>27</v>
      </c>
      <c r="C17" s="39" t="s">
        <v>28</v>
      </c>
      <c r="D17" s="40">
        <v>6675.34</v>
      </c>
      <c r="E17" s="40">
        <v>4838.01</v>
      </c>
      <c r="F17" s="40">
        <v>10.49</v>
      </c>
      <c r="G17" s="40">
        <v>1826.84</v>
      </c>
      <c r="H17" s="41">
        <v>66406.64</v>
      </c>
      <c r="I17" s="41">
        <f>57521.47</f>
        <v>57521.47</v>
      </c>
      <c r="J17" s="41">
        <v>50.62</v>
      </c>
      <c r="K17" s="41">
        <v>8834.5499999999993</v>
      </c>
      <c r="L17" s="365">
        <f>IF(6675.34=0, "-", 66406.64/6675.34)</f>
        <v>9.9480535822894414</v>
      </c>
      <c r="M17" s="365">
        <f>IF(4838.01=0, "-", 57521.47/4838.01)</f>
        <v>11.889489686875388</v>
      </c>
      <c r="N17" s="365">
        <f>IF(10.49=0, "-", 50.62/10.49)</f>
        <v>4.8255481410867489</v>
      </c>
      <c r="O17" s="365">
        <f>IF(1826.84=0, "-", 8834.55/1826.84)</f>
        <v>4.8359735937465782</v>
      </c>
      <c r="P17" s="42"/>
      <c r="Q17" s="42"/>
      <c r="R17" s="42">
        <f ca="1">IF(ISERROR(VALUE(TRIM(INDIRECT(ADDRESS(ROW()-1, COLUMN(A12)))))), INDIRECT(ADDRESS(ROW()-2, COLUMN(R12)))+1, INDIRECT(ADDRESS(ROW()-1, COLUMN(R12))))</f>
        <v>1</v>
      </c>
    </row>
    <row r="18" spans="1:18" ht="36">
      <c r="A18" s="38">
        <v>6</v>
      </c>
      <c r="B18" s="4" t="s">
        <v>29</v>
      </c>
      <c r="C18" s="39" t="s">
        <v>30</v>
      </c>
      <c r="D18" s="40">
        <v>5892.14</v>
      </c>
      <c r="E18" s="40">
        <v>4777.43</v>
      </c>
      <c r="F18" s="40">
        <v>6.29</v>
      </c>
      <c r="G18" s="40">
        <v>1108.42</v>
      </c>
      <c r="H18" s="41">
        <v>62136.6</v>
      </c>
      <c r="I18" s="41">
        <f>56801.21</f>
        <v>56801.21</v>
      </c>
      <c r="J18" s="41">
        <v>30.37</v>
      </c>
      <c r="K18" s="41">
        <v>5305.02</v>
      </c>
      <c r="L18" s="365">
        <f>IF(5892.14=0, "-", 62136.6/5892.14)</f>
        <v>10.545676104098002</v>
      </c>
      <c r="M18" s="365">
        <f>IF(4777.43=0, "-", 56801.21/4777.43)</f>
        <v>11.889490793167036</v>
      </c>
      <c r="N18" s="365">
        <f>IF(6.29=0, "-", 30.37/6.29)</f>
        <v>4.8282988871224166</v>
      </c>
      <c r="O18" s="365">
        <f>IF(1108.42=0, "-", 5305.02/1108.42)</f>
        <v>4.7861099583190487</v>
      </c>
      <c r="P18" s="42"/>
      <c r="Q18" s="42"/>
      <c r="R18" s="42">
        <f ca="1">IF(ISERROR(VALUE(TRIM(INDIRECT(ADDRESS(ROW()-1, COLUMN(A12)))))), INDIRECT(ADDRESS(ROW()-2, COLUMN(R12)))+1, INDIRECT(ADDRESS(ROW()-1, COLUMN(R12))))</f>
        <v>1</v>
      </c>
    </row>
    <row r="19" spans="1:18" ht="36">
      <c r="A19" s="43">
        <v>7</v>
      </c>
      <c r="B19" s="44" t="s">
        <v>31</v>
      </c>
      <c r="C19" s="45" t="s">
        <v>32</v>
      </c>
      <c r="D19" s="46">
        <v>5150.24</v>
      </c>
      <c r="E19" s="46">
        <v>4348.71</v>
      </c>
      <c r="F19" s="46">
        <v>5.25</v>
      </c>
      <c r="G19" s="46">
        <v>796.28</v>
      </c>
      <c r="H19" s="47">
        <v>55485.83</v>
      </c>
      <c r="I19" s="47">
        <f>51703.95</f>
        <v>51703.95</v>
      </c>
      <c r="J19" s="47">
        <v>25.31</v>
      </c>
      <c r="K19" s="47">
        <v>3756.57</v>
      </c>
      <c r="L19" s="366">
        <f>IF(5150.24=0, "-", 55485.83/5150.24)</f>
        <v>10.773445509335488</v>
      </c>
      <c r="M19" s="366">
        <f>IF(4348.71=0, "-", 51703.95/4348.71)</f>
        <v>11.88949136640521</v>
      </c>
      <c r="N19" s="366">
        <f>IF(5.25=0, "-", 25.31/5.25)</f>
        <v>4.8209523809523809</v>
      </c>
      <c r="O19" s="366">
        <f>IF(796.28=0, "-", 3756.57/796.28)</f>
        <v>4.7176495705028385</v>
      </c>
      <c r="P19" s="48"/>
      <c r="Q19" s="48"/>
      <c r="R19" s="48">
        <f ca="1">IF(ISERROR(VALUE(TRIM(INDIRECT(ADDRESS(ROW()-1, COLUMN(A12)))))), INDIRECT(ADDRESS(ROW()-2, COLUMN(R12)))+1, INDIRECT(ADDRESS(ROW()-1, COLUMN(R12))))</f>
        <v>1</v>
      </c>
    </row>
    <row r="20" spans="1:18" ht="17.850000000000001" customHeight="1">
      <c r="A20" s="101" t="s">
        <v>33</v>
      </c>
      <c r="B20" s="100"/>
      <c r="C20" s="100"/>
      <c r="D20" s="100"/>
      <c r="E20" s="100"/>
      <c r="F20" s="100"/>
      <c r="G20" s="100"/>
      <c r="H20" s="100"/>
      <c r="I20" s="100"/>
      <c r="J20" s="100"/>
      <c r="K20" s="100"/>
      <c r="L20" s="100"/>
      <c r="M20" s="100"/>
      <c r="N20" s="100"/>
      <c r="O20" s="100"/>
      <c r="P20" s="100"/>
      <c r="Q20" s="100"/>
      <c r="R20" s="100"/>
    </row>
    <row r="21" spans="1:18" ht="48">
      <c r="A21" s="38">
        <v>8</v>
      </c>
      <c r="B21" s="4" t="s">
        <v>34</v>
      </c>
      <c r="C21" s="39" t="s">
        <v>35</v>
      </c>
      <c r="D21" s="40">
        <v>5857.29</v>
      </c>
      <c r="E21" s="40">
        <v>4112.97</v>
      </c>
      <c r="F21" s="40">
        <v>1.05</v>
      </c>
      <c r="G21" s="40">
        <v>1743.27</v>
      </c>
      <c r="H21" s="41">
        <v>57091.32</v>
      </c>
      <c r="I21" s="41">
        <f>48904.86</f>
        <v>48904.86</v>
      </c>
      <c r="J21" s="41">
        <v>5.0599999999999996</v>
      </c>
      <c r="K21" s="41">
        <v>8181.4</v>
      </c>
      <c r="L21" s="365">
        <f>IF(5857.29=0, "-", 57091.32/5857.29)</f>
        <v>9.7470536715784952</v>
      </c>
      <c r="M21" s="365">
        <f>IF(4112.97=0, "-", 48904.86/4112.97)</f>
        <v>11.890400367617561</v>
      </c>
      <c r="N21" s="365">
        <f>IF(1.05=0, "-", 5.06/1.05)</f>
        <v>4.8190476190476188</v>
      </c>
      <c r="O21" s="365">
        <f>IF(1743.27=0, "-", 8181.4/1743.27)</f>
        <v>4.6931341673980507</v>
      </c>
      <c r="P21" s="42"/>
      <c r="Q21" s="42"/>
      <c r="R21" s="42">
        <f ca="1">IF(ISERROR(VALUE(TRIM(INDIRECT(ADDRESS(ROW()-1, COLUMN(A12)))))), INDIRECT(ADDRESS(ROW()-2, COLUMN(R12)))+1, INDIRECT(ADDRESS(ROW()-1, COLUMN(R12))))</f>
        <v>2</v>
      </c>
    </row>
    <row r="22" spans="1:18" ht="48">
      <c r="A22" s="38">
        <v>9</v>
      </c>
      <c r="B22" s="4" t="s">
        <v>36</v>
      </c>
      <c r="C22" s="39" t="s">
        <v>37</v>
      </c>
      <c r="D22" s="40">
        <v>8069.04</v>
      </c>
      <c r="E22" s="40">
        <v>6324.72</v>
      </c>
      <c r="F22" s="40">
        <v>1.05</v>
      </c>
      <c r="G22" s="40">
        <v>1743.27</v>
      </c>
      <c r="H22" s="41">
        <v>83389.84</v>
      </c>
      <c r="I22" s="41">
        <f>75203.38</f>
        <v>75203.38</v>
      </c>
      <c r="J22" s="41">
        <v>5.0599999999999996</v>
      </c>
      <c r="K22" s="41">
        <v>8181.4</v>
      </c>
      <c r="L22" s="365">
        <f>IF(8069.04=0, "-", 83389.84/8069.04)</f>
        <v>10.334542894817723</v>
      </c>
      <c r="M22" s="365">
        <f>IF(6324.72=0, "-", 75203.38/6324.72)</f>
        <v>11.890388823536853</v>
      </c>
      <c r="N22" s="365">
        <f>IF(1.05=0, "-", 5.06/1.05)</f>
        <v>4.8190476190476188</v>
      </c>
      <c r="O22" s="365">
        <f>IF(1743.27=0, "-", 8181.4/1743.27)</f>
        <v>4.6931341673980507</v>
      </c>
      <c r="P22" s="42"/>
      <c r="Q22" s="42"/>
      <c r="R22" s="42">
        <f ca="1">IF(ISERROR(VALUE(TRIM(INDIRECT(ADDRESS(ROW()-1, COLUMN(A12)))))), INDIRECT(ADDRESS(ROW()-2, COLUMN(R12)))+1, INDIRECT(ADDRESS(ROW()-1, COLUMN(R12))))</f>
        <v>2</v>
      </c>
    </row>
    <row r="23" spans="1:18" ht="48">
      <c r="A23" s="38">
        <v>10</v>
      </c>
      <c r="B23" s="4" t="s">
        <v>38</v>
      </c>
      <c r="C23" s="39" t="s">
        <v>39</v>
      </c>
      <c r="D23" s="40">
        <v>3289.34</v>
      </c>
      <c r="E23" s="40">
        <v>3288.29</v>
      </c>
      <c r="F23" s="40">
        <v>1.05</v>
      </c>
      <c r="G23" s="40"/>
      <c r="H23" s="41">
        <v>39104.120000000003</v>
      </c>
      <c r="I23" s="41">
        <f>39099.06</f>
        <v>39099.06</v>
      </c>
      <c r="J23" s="41">
        <v>5.0599999999999996</v>
      </c>
      <c r="K23" s="41"/>
      <c r="L23" s="365">
        <f>IF(3289.34=0, "-", 39104.12/3289.34)</f>
        <v>11.888135613831347</v>
      </c>
      <c r="M23" s="365">
        <f>IF(3288.29=0, "-", 39099.06/3288.29)</f>
        <v>11.89039287897357</v>
      </c>
      <c r="N23" s="365">
        <f>IF(1.05=0, "-", 5.06/1.05)</f>
        <v>4.8190476190476188</v>
      </c>
      <c r="O23" s="365" t="str">
        <f>IF(0=0, "-", 0/0)</f>
        <v>-</v>
      </c>
      <c r="P23" s="42"/>
      <c r="Q23" s="42"/>
      <c r="R23" s="42">
        <f ca="1">IF(ISERROR(VALUE(TRIM(INDIRECT(ADDRESS(ROW()-1, COLUMN(A12)))))), INDIRECT(ADDRESS(ROW()-2, COLUMN(R12)))+1, INDIRECT(ADDRESS(ROW()-1, COLUMN(R12))))</f>
        <v>2</v>
      </c>
    </row>
    <row r="24" spans="1:18" ht="48">
      <c r="A24" s="43">
        <v>11</v>
      </c>
      <c r="B24" s="44" t="s">
        <v>40</v>
      </c>
      <c r="C24" s="45" t="s">
        <v>41</v>
      </c>
      <c r="D24" s="46">
        <v>5027.68</v>
      </c>
      <c r="E24" s="46">
        <v>5026.63</v>
      </c>
      <c r="F24" s="46">
        <v>1.05</v>
      </c>
      <c r="G24" s="46"/>
      <c r="H24" s="47">
        <v>59773.64</v>
      </c>
      <c r="I24" s="47">
        <f>59768.58</f>
        <v>59768.58</v>
      </c>
      <c r="J24" s="47">
        <v>5.0599999999999996</v>
      </c>
      <c r="K24" s="47"/>
      <c r="L24" s="366">
        <f>IF(5027.68=0, "-", 59773.64/5027.68)</f>
        <v>11.88891098876619</v>
      </c>
      <c r="M24" s="366">
        <f>IF(5026.63=0, "-", 59768.58/5026.63)</f>
        <v>11.890387794605928</v>
      </c>
      <c r="N24" s="366">
        <f>IF(1.05=0, "-", 5.06/1.05)</f>
        <v>4.8190476190476188</v>
      </c>
      <c r="O24" s="366" t="str">
        <f>IF(0=0, "-", 0/0)</f>
        <v>-</v>
      </c>
      <c r="P24" s="48"/>
      <c r="Q24" s="48"/>
      <c r="R24" s="48">
        <f ca="1">IF(ISERROR(VALUE(TRIM(INDIRECT(ADDRESS(ROW()-1, COLUMN(A12)))))), INDIRECT(ADDRESS(ROW()-2, COLUMN(R12)))+1, INDIRECT(ADDRESS(ROW()-1, COLUMN(R12))))</f>
        <v>2</v>
      </c>
    </row>
    <row r="25" spans="1:18" ht="17.850000000000001" customHeight="1">
      <c r="A25" s="101" t="s">
        <v>42</v>
      </c>
      <c r="B25" s="100"/>
      <c r="C25" s="100"/>
      <c r="D25" s="100"/>
      <c r="E25" s="100"/>
      <c r="F25" s="100"/>
      <c r="G25" s="100"/>
      <c r="H25" s="100"/>
      <c r="I25" s="100"/>
      <c r="J25" s="100"/>
      <c r="K25" s="100"/>
      <c r="L25" s="100"/>
      <c r="M25" s="100"/>
      <c r="N25" s="100"/>
      <c r="O25" s="100"/>
      <c r="P25" s="100"/>
      <c r="Q25" s="100"/>
      <c r="R25" s="100"/>
    </row>
    <row r="26" spans="1:18" ht="24">
      <c r="A26" s="38">
        <v>12</v>
      </c>
      <c r="B26" s="4" t="s">
        <v>43</v>
      </c>
      <c r="C26" s="39" t="s">
        <v>44</v>
      </c>
      <c r="D26" s="40">
        <v>4753.3599999999997</v>
      </c>
      <c r="E26" s="40">
        <v>4417.68</v>
      </c>
      <c r="F26" s="40">
        <v>2.1</v>
      </c>
      <c r="G26" s="40">
        <v>333.58</v>
      </c>
      <c r="H26" s="41">
        <v>54152.21</v>
      </c>
      <c r="I26" s="41">
        <f>52523.94</f>
        <v>52523.94</v>
      </c>
      <c r="J26" s="41">
        <v>10.119999999999999</v>
      </c>
      <c r="K26" s="41">
        <v>1618.15</v>
      </c>
      <c r="L26" s="365">
        <f>IF(4753.36=0, "-", 54152.21/4753.36)</f>
        <v>11.392406634464884</v>
      </c>
      <c r="M26" s="365">
        <f>IF(4417.68=0, "-", 52523.94/4417.68)</f>
        <v>11.889484978540771</v>
      </c>
      <c r="N26" s="365">
        <f>IF(2.1=0, "-", 10.12/2.1)</f>
        <v>4.8190476190476188</v>
      </c>
      <c r="O26" s="365">
        <f>IF(333.58=0, "-", 1618.15/333.58)</f>
        <v>4.8508603633311358</v>
      </c>
      <c r="P26" s="42"/>
      <c r="Q26" s="42"/>
      <c r="R26" s="42">
        <f ca="1">IF(ISERROR(VALUE(TRIM(INDIRECT(ADDRESS(ROW()-1, COLUMN(A12)))))), INDIRECT(ADDRESS(ROW()-2, COLUMN(R12)))+1, INDIRECT(ADDRESS(ROW()-1, COLUMN(R12))))</f>
        <v>3</v>
      </c>
    </row>
    <row r="27" spans="1:18" ht="24">
      <c r="A27" s="43">
        <v>13</v>
      </c>
      <c r="B27" s="44" t="s">
        <v>45</v>
      </c>
      <c r="C27" s="45" t="s">
        <v>46</v>
      </c>
      <c r="D27" s="46">
        <v>5928.03</v>
      </c>
      <c r="E27" s="46">
        <v>5769.08</v>
      </c>
      <c r="F27" s="46">
        <v>2.1</v>
      </c>
      <c r="G27" s="46">
        <v>156.85</v>
      </c>
      <c r="H27" s="47">
        <v>69366.490000000005</v>
      </c>
      <c r="I27" s="47">
        <f>68591.39</f>
        <v>68591.39</v>
      </c>
      <c r="J27" s="47">
        <v>10.119999999999999</v>
      </c>
      <c r="K27" s="47">
        <v>764.98</v>
      </c>
      <c r="L27" s="366">
        <f>IF(5928.03=0, "-", 69366.49/5928.03)</f>
        <v>11.701440444802069</v>
      </c>
      <c r="M27" s="366">
        <f>IF(5769.08=0, "-", 68591.39/5769.08)</f>
        <v>11.889484978540773</v>
      </c>
      <c r="N27" s="366">
        <f>IF(2.1=0, "-", 10.12/2.1)</f>
        <v>4.8190476190476188</v>
      </c>
      <c r="O27" s="366">
        <f>IF(156.85=0, "-", 764.98/156.85)</f>
        <v>4.8771437679311447</v>
      </c>
      <c r="P27" s="48"/>
      <c r="Q27" s="48"/>
      <c r="R27" s="48">
        <f ca="1">IF(ISERROR(VALUE(TRIM(INDIRECT(ADDRESS(ROW()-1, COLUMN(A12)))))), INDIRECT(ADDRESS(ROW()-2, COLUMN(R12)))+1, INDIRECT(ADDRESS(ROW()-1, COLUMN(R12))))</f>
        <v>3</v>
      </c>
    </row>
    <row r="28" spans="1:18" ht="17.850000000000001" customHeight="1">
      <c r="A28" s="101" t="s">
        <v>47</v>
      </c>
      <c r="B28" s="100"/>
      <c r="C28" s="100"/>
      <c r="D28" s="100"/>
      <c r="E28" s="100"/>
      <c r="F28" s="100"/>
      <c r="G28" s="100"/>
      <c r="H28" s="100"/>
      <c r="I28" s="100"/>
      <c r="J28" s="100"/>
      <c r="K28" s="100"/>
      <c r="L28" s="100"/>
      <c r="M28" s="100"/>
      <c r="N28" s="100"/>
      <c r="O28" s="100"/>
      <c r="P28" s="100"/>
      <c r="Q28" s="100"/>
      <c r="R28" s="100"/>
    </row>
    <row r="29" spans="1:18" ht="36">
      <c r="A29" s="38">
        <v>14</v>
      </c>
      <c r="B29" s="4" t="s">
        <v>48</v>
      </c>
      <c r="C29" s="39" t="s">
        <v>49</v>
      </c>
      <c r="D29" s="40">
        <v>2446.6</v>
      </c>
      <c r="E29" s="40">
        <v>2446.6</v>
      </c>
      <c r="F29" s="40"/>
      <c r="G29" s="40"/>
      <c r="H29" s="41">
        <v>29088.799999999999</v>
      </c>
      <c r="I29" s="41">
        <f>29088.8</f>
        <v>29088.799999999999</v>
      </c>
      <c r="J29" s="41"/>
      <c r="K29" s="41"/>
      <c r="L29" s="365">
        <f>IF(2446.6=0, "-", 29088.8/2446.6)</f>
        <v>11.889479277364506</v>
      </c>
      <c r="M29" s="365">
        <f>IF(2446.6=0, "-", 29088.8/2446.6)</f>
        <v>11.889479277364506</v>
      </c>
      <c r="N29" s="365" t="str">
        <f>IF(0=0, "-", 0/0)</f>
        <v>-</v>
      </c>
      <c r="O29" s="365" t="str">
        <f>IF(0=0, "-", 0/0)</f>
        <v>-</v>
      </c>
      <c r="P29" s="42"/>
      <c r="Q29" s="42"/>
      <c r="R29" s="42">
        <f ca="1">IF(ISERROR(VALUE(TRIM(INDIRECT(ADDRESS(ROW()-1, COLUMN(A12)))))), INDIRECT(ADDRESS(ROW()-2, COLUMN(R12)))+1, INDIRECT(ADDRESS(ROW()-1, COLUMN(R12))))</f>
        <v>4</v>
      </c>
    </row>
    <row r="30" spans="1:18" ht="36">
      <c r="A30" s="43">
        <v>15</v>
      </c>
      <c r="B30" s="44" t="s">
        <v>50</v>
      </c>
      <c r="C30" s="45" t="s">
        <v>51</v>
      </c>
      <c r="D30" s="46">
        <v>5221.6099999999997</v>
      </c>
      <c r="E30" s="46">
        <v>5221.6099999999997</v>
      </c>
      <c r="F30" s="46"/>
      <c r="G30" s="46"/>
      <c r="H30" s="47">
        <v>62082.21</v>
      </c>
      <c r="I30" s="47">
        <f>62082.21</f>
        <v>62082.21</v>
      </c>
      <c r="J30" s="47"/>
      <c r="K30" s="47"/>
      <c r="L30" s="366">
        <f>IF(5221.61=0, "-", 62082.21/5221.61)</f>
        <v>11.889476617365142</v>
      </c>
      <c r="M30" s="366">
        <f>IF(5221.61=0, "-", 62082.21/5221.61)</f>
        <v>11.889476617365142</v>
      </c>
      <c r="N30" s="366" t="str">
        <f>IF(0=0, "-", 0/0)</f>
        <v>-</v>
      </c>
      <c r="O30" s="366" t="str">
        <f>IF(0=0, "-", 0/0)</f>
        <v>-</v>
      </c>
      <c r="P30" s="48"/>
      <c r="Q30" s="48"/>
      <c r="R30" s="48">
        <f ca="1">IF(ISERROR(VALUE(TRIM(INDIRECT(ADDRESS(ROW()-1, COLUMN(A12)))))), INDIRECT(ADDRESS(ROW()-2, COLUMN(R12)))+1, INDIRECT(ADDRESS(ROW()-1, COLUMN(R12))))</f>
        <v>4</v>
      </c>
    </row>
    <row r="31" spans="1:18" ht="17.850000000000001" customHeight="1">
      <c r="A31" s="101" t="s">
        <v>52</v>
      </c>
      <c r="B31" s="100"/>
      <c r="C31" s="100"/>
      <c r="D31" s="100"/>
      <c r="E31" s="100"/>
      <c r="F31" s="100"/>
      <c r="G31" s="100"/>
      <c r="H31" s="100"/>
      <c r="I31" s="100"/>
      <c r="J31" s="100"/>
      <c r="K31" s="100"/>
      <c r="L31" s="100"/>
      <c r="M31" s="100"/>
      <c r="N31" s="100"/>
      <c r="O31" s="100"/>
      <c r="P31" s="100"/>
      <c r="Q31" s="100"/>
      <c r="R31" s="100"/>
    </row>
    <row r="32" spans="1:18" ht="48">
      <c r="A32" s="38">
        <v>16</v>
      </c>
      <c r="B32" s="4" t="s">
        <v>53</v>
      </c>
      <c r="C32" s="39" t="s">
        <v>54</v>
      </c>
      <c r="D32" s="40">
        <v>3478.12</v>
      </c>
      <c r="E32" s="40">
        <v>1641.77</v>
      </c>
      <c r="F32" s="40">
        <v>1836.35</v>
      </c>
      <c r="G32" s="40"/>
      <c r="H32" s="41">
        <v>28759.88</v>
      </c>
      <c r="I32" s="41">
        <f>19521.32</f>
        <v>19521.32</v>
      </c>
      <c r="J32" s="41">
        <v>9238.56</v>
      </c>
      <c r="K32" s="41"/>
      <c r="L32" s="365">
        <f>IF(3478.12=0, "-", 28759.88/3478.12)</f>
        <v>8.2688003864156503</v>
      </c>
      <c r="M32" s="365">
        <f>IF(1641.77=0, "-", 19521.32/1641.77)</f>
        <v>11.890410958904109</v>
      </c>
      <c r="N32" s="365">
        <f>IF(1836.35=0, "-", 9238.56/1836.35)</f>
        <v>5.0309363683393684</v>
      </c>
      <c r="O32" s="365" t="str">
        <f>IF(0=0, "-", 0/0)</f>
        <v>-</v>
      </c>
      <c r="P32" s="42"/>
      <c r="Q32" s="42"/>
      <c r="R32" s="42">
        <f ca="1">IF(ISERROR(VALUE(TRIM(INDIRECT(ADDRESS(ROW()-1, COLUMN(A12)))))), INDIRECT(ADDRESS(ROW()-2, COLUMN(R12)))+1, INDIRECT(ADDRESS(ROW()-1, COLUMN(R12))))</f>
        <v>5</v>
      </c>
    </row>
    <row r="33" spans="1:18" ht="48">
      <c r="A33" s="43">
        <v>17</v>
      </c>
      <c r="B33" s="44" t="s">
        <v>55</v>
      </c>
      <c r="C33" s="45" t="s">
        <v>56</v>
      </c>
      <c r="D33" s="46">
        <v>1692.62</v>
      </c>
      <c r="E33" s="46">
        <v>1571.47</v>
      </c>
      <c r="F33" s="46">
        <v>121.15</v>
      </c>
      <c r="G33" s="46"/>
      <c r="H33" s="47">
        <v>19698.03</v>
      </c>
      <c r="I33" s="47">
        <f>18683.96</f>
        <v>18683.96</v>
      </c>
      <c r="J33" s="47">
        <v>1014.07</v>
      </c>
      <c r="K33" s="47"/>
      <c r="L33" s="366">
        <f>IF(1692.62=0, "-", 19698.03/1692.62)</f>
        <v>11.637597334310122</v>
      </c>
      <c r="M33" s="366">
        <f>IF(1571.47=0, "-", 18683.96/1571.47)</f>
        <v>11.889479277364504</v>
      </c>
      <c r="N33" s="366">
        <f>IF(121.15=0, "-", 1014.07/121.15)</f>
        <v>8.370367313248039</v>
      </c>
      <c r="O33" s="366" t="str">
        <f>IF(0=0, "-", 0/0)</f>
        <v>-</v>
      </c>
      <c r="P33" s="48"/>
      <c r="Q33" s="48"/>
      <c r="R33" s="48">
        <f ca="1">IF(ISERROR(VALUE(TRIM(INDIRECT(ADDRESS(ROW()-1, COLUMN(A12)))))), INDIRECT(ADDRESS(ROW()-2, COLUMN(R12)))+1, INDIRECT(ADDRESS(ROW()-1, COLUMN(R12))))</f>
        <v>5</v>
      </c>
    </row>
    <row r="34" spans="1:18" ht="17.850000000000001" customHeight="1">
      <c r="A34" s="101" t="s">
        <v>57</v>
      </c>
      <c r="B34" s="100"/>
      <c r="C34" s="100"/>
      <c r="D34" s="100"/>
      <c r="E34" s="100"/>
      <c r="F34" s="100"/>
      <c r="G34" s="100"/>
      <c r="H34" s="100"/>
      <c r="I34" s="100"/>
      <c r="J34" s="100"/>
      <c r="K34" s="100"/>
      <c r="L34" s="100"/>
      <c r="M34" s="100"/>
      <c r="N34" s="100"/>
      <c r="O34" s="100"/>
      <c r="P34" s="100"/>
      <c r="Q34" s="100"/>
      <c r="R34" s="100"/>
    </row>
    <row r="35" spans="1:18" ht="24">
      <c r="A35" s="38">
        <v>18</v>
      </c>
      <c r="B35" s="4" t="s">
        <v>58</v>
      </c>
      <c r="C35" s="39" t="s">
        <v>59</v>
      </c>
      <c r="D35" s="40">
        <v>6219.86</v>
      </c>
      <c r="E35" s="40">
        <v>725.42</v>
      </c>
      <c r="F35" s="40">
        <v>5494.44</v>
      </c>
      <c r="G35" s="40"/>
      <c r="H35" s="41">
        <v>33823.26</v>
      </c>
      <c r="I35" s="41">
        <f>8625.36</f>
        <v>8625.36</v>
      </c>
      <c r="J35" s="41">
        <v>25197.9</v>
      </c>
      <c r="K35" s="41"/>
      <c r="L35" s="365">
        <f>IF(6219.86=0, "-", 33823.26/6219.86)</f>
        <v>5.4379455486136354</v>
      </c>
      <c r="M35" s="365">
        <f>IF(725.42=0, "-", 8625.36/725.42)</f>
        <v>11.890160183066364</v>
      </c>
      <c r="N35" s="365">
        <f>IF(5494.44=0, "-", 25197.9/5494.44)</f>
        <v>4.5860724659837953</v>
      </c>
      <c r="O35" s="365" t="str">
        <f>IF(0=0, "-", 0/0)</f>
        <v>-</v>
      </c>
      <c r="P35" s="42"/>
      <c r="Q35" s="42"/>
      <c r="R35" s="42">
        <f ca="1">IF(ISERROR(VALUE(TRIM(INDIRECT(ADDRESS(ROW()-1, COLUMN(A12)))))), INDIRECT(ADDRESS(ROW()-2, COLUMN(R12)))+1, INDIRECT(ADDRESS(ROW()-1, COLUMN(R12))))</f>
        <v>6</v>
      </c>
    </row>
    <row r="36" spans="1:18">
      <c r="A36" s="38"/>
      <c r="B36" s="4"/>
      <c r="C36" s="39"/>
      <c r="D36" s="40"/>
      <c r="E36" s="40"/>
      <c r="F36" s="40"/>
      <c r="G36" s="40"/>
      <c r="H36" s="41"/>
      <c r="I36" s="41"/>
      <c r="J36" s="41"/>
      <c r="K36" s="41"/>
      <c r="L36" s="365"/>
      <c r="M36" s="365"/>
      <c r="N36" s="365"/>
      <c r="O36" s="365"/>
    </row>
    <row r="37" spans="1:18">
      <c r="A37" s="42"/>
      <c r="B37" s="51"/>
      <c r="C37" s="42"/>
      <c r="D37" s="42"/>
      <c r="E37" s="42"/>
      <c r="F37" s="42"/>
      <c r="G37" s="42"/>
      <c r="H37" s="52"/>
      <c r="I37" s="52"/>
      <c r="J37" s="52"/>
      <c r="K37" s="52"/>
      <c r="L37" s="367"/>
      <c r="M37" s="367"/>
      <c r="N37" s="367"/>
      <c r="O37" s="367"/>
    </row>
    <row r="38" spans="1:18" ht="12.75" customHeight="1">
      <c r="A38" s="104" t="s">
        <v>63</v>
      </c>
      <c r="B38" s="104"/>
      <c r="C38" s="104"/>
      <c r="D38" s="31">
        <v>100840.93</v>
      </c>
      <c r="E38" s="31">
        <v>78053.919999999998</v>
      </c>
      <c r="F38" s="31">
        <v>7525.38</v>
      </c>
      <c r="G38" s="31">
        <v>15261.63</v>
      </c>
      <c r="H38" s="32">
        <v>1035947.44</v>
      </c>
      <c r="I38" s="32">
        <v>928039.95</v>
      </c>
      <c r="J38" s="32">
        <v>35804.85</v>
      </c>
      <c r="K38" s="32">
        <v>72102.64</v>
      </c>
      <c r="L38" s="368">
        <f>IF(H38&lt;&gt;0,H38/D38,"-")</f>
        <v>10.273084946757235</v>
      </c>
      <c r="M38" s="368">
        <f>IF(I38&lt;&gt;0,I38/E38,"-")</f>
        <v>11.88972892072557</v>
      </c>
      <c r="N38" s="368">
        <f>IF(J38&lt;&gt;0,J38/F38,"-")</f>
        <v>4.7578793363258729</v>
      </c>
      <c r="O38" s="368">
        <f>IF(K38&lt;&gt;0,K38/G38,"-")</f>
        <v>4.7244390016007465</v>
      </c>
    </row>
    <row r="39" spans="1:18">
      <c r="A39" s="42"/>
      <c r="B39" s="51"/>
      <c r="C39" s="42"/>
      <c r="D39" s="42"/>
      <c r="E39" s="42"/>
      <c r="F39" s="42"/>
      <c r="G39" s="42"/>
      <c r="H39" s="52"/>
      <c r="I39" s="52"/>
      <c r="J39" s="52"/>
      <c r="K39" s="52"/>
      <c r="L39" s="367"/>
      <c r="M39" s="367"/>
      <c r="N39" s="367"/>
      <c r="O39" s="367"/>
    </row>
    <row r="40" spans="1:18" ht="21.75" customHeight="1">
      <c r="A40" s="102" t="s">
        <v>64</v>
      </c>
      <c r="B40" s="103"/>
      <c r="C40" s="103"/>
      <c r="D40" s="103"/>
      <c r="E40" s="103"/>
      <c r="F40" s="103"/>
      <c r="G40" s="103"/>
      <c r="H40" s="103"/>
      <c r="I40" s="103"/>
      <c r="J40" s="103"/>
      <c r="K40" s="103"/>
      <c r="L40" s="103"/>
      <c r="M40" s="103"/>
      <c r="N40" s="103"/>
      <c r="O40" s="103"/>
    </row>
    <row r="41" spans="1:18" ht="12.75">
      <c r="A41" s="101" t="s">
        <v>65</v>
      </c>
      <c r="B41" s="100"/>
      <c r="C41" s="100"/>
      <c r="D41" s="100"/>
      <c r="E41" s="100"/>
      <c r="F41" s="100"/>
      <c r="G41" s="100"/>
      <c r="H41" s="100"/>
      <c r="I41" s="100"/>
      <c r="J41" s="100"/>
      <c r="K41" s="100"/>
      <c r="L41" s="100"/>
      <c r="M41" s="100"/>
      <c r="N41" s="100"/>
      <c r="O41" s="100"/>
      <c r="P41" s="100"/>
      <c r="Q41" s="100"/>
      <c r="R41" s="100"/>
    </row>
    <row r="42" spans="1:18" ht="24">
      <c r="A42" s="58">
        <v>1</v>
      </c>
      <c r="B42" s="55" t="s">
        <v>66</v>
      </c>
      <c r="C42" s="59" t="s">
        <v>67</v>
      </c>
      <c r="D42" s="60">
        <v>2449.83</v>
      </c>
      <c r="E42" s="60">
        <v>1254.6400000000001</v>
      </c>
      <c r="F42" s="60">
        <v>654.09</v>
      </c>
      <c r="G42" s="60">
        <v>541.1</v>
      </c>
      <c r="H42" s="61">
        <v>23111.9</v>
      </c>
      <c r="I42" s="61">
        <v>14918.09</v>
      </c>
      <c r="J42" s="61">
        <v>3872.69</v>
      </c>
      <c r="K42" s="61">
        <v>4321.12</v>
      </c>
      <c r="L42" s="365">
        <v>9.4340831812819665</v>
      </c>
      <c r="M42" s="365">
        <v>11.890335076197156</v>
      </c>
      <c r="N42" s="365">
        <v>5.9207295632099557</v>
      </c>
      <c r="O42" s="365">
        <v>7.9858066900757709</v>
      </c>
      <c r="P42" s="62"/>
      <c r="Q42" s="62"/>
      <c r="R42" s="62">
        <v>1</v>
      </c>
    </row>
    <row r="43" spans="1:18" ht="24">
      <c r="A43" s="63">
        <v>2</v>
      </c>
      <c r="B43" s="64" t="s">
        <v>68</v>
      </c>
      <c r="C43" s="65" t="s">
        <v>69</v>
      </c>
      <c r="D43" s="66">
        <v>1048.71</v>
      </c>
      <c r="E43" s="66">
        <v>283.11</v>
      </c>
      <c r="F43" s="66">
        <v>315.92</v>
      </c>
      <c r="G43" s="66">
        <v>449.68</v>
      </c>
      <c r="H43" s="67">
        <v>8808.39</v>
      </c>
      <c r="I43" s="67">
        <v>3366.32</v>
      </c>
      <c r="J43" s="67">
        <v>1850.68</v>
      </c>
      <c r="K43" s="67">
        <v>3591.39</v>
      </c>
      <c r="L43" s="366">
        <v>8.3992619503962</v>
      </c>
      <c r="M43" s="366">
        <v>11.890501925046802</v>
      </c>
      <c r="N43" s="366">
        <v>5.8580653329956949</v>
      </c>
      <c r="O43" s="366">
        <v>7.9865459882583165</v>
      </c>
      <c r="P43" s="68"/>
      <c r="Q43" s="68"/>
      <c r="R43" s="68">
        <v>1</v>
      </c>
    </row>
    <row r="44" spans="1:18" ht="12.75">
      <c r="A44" s="101" t="s">
        <v>70</v>
      </c>
      <c r="B44" s="100"/>
      <c r="C44" s="100"/>
      <c r="D44" s="100"/>
      <c r="E44" s="100"/>
      <c r="F44" s="100"/>
      <c r="G44" s="100"/>
      <c r="H44" s="100"/>
      <c r="I44" s="100"/>
      <c r="J44" s="100"/>
      <c r="K44" s="100"/>
      <c r="L44" s="100"/>
      <c r="M44" s="100"/>
      <c r="N44" s="100"/>
      <c r="O44" s="100"/>
      <c r="P44" s="100"/>
      <c r="Q44" s="100"/>
      <c r="R44" s="100"/>
    </row>
    <row r="45" spans="1:18">
      <c r="A45" s="63">
        <v>3</v>
      </c>
      <c r="B45" s="64" t="s">
        <v>71</v>
      </c>
      <c r="C45" s="65" t="s">
        <v>72</v>
      </c>
      <c r="D45" s="66">
        <v>6290.13</v>
      </c>
      <c r="E45" s="66">
        <v>5811.87</v>
      </c>
      <c r="F45" s="66">
        <v>348.12</v>
      </c>
      <c r="G45" s="66">
        <v>130.13999999999999</v>
      </c>
      <c r="H45" s="67">
        <v>71919.759999999995</v>
      </c>
      <c r="I45" s="67">
        <v>69105.13</v>
      </c>
      <c r="J45" s="67">
        <v>2104.61</v>
      </c>
      <c r="K45" s="67">
        <v>710.02</v>
      </c>
      <c r="L45" s="366">
        <v>11.433747792175994</v>
      </c>
      <c r="M45" s="366">
        <v>11.890343383454896</v>
      </c>
      <c r="N45" s="366">
        <v>6.0456451798230502</v>
      </c>
      <c r="O45" s="366">
        <v>5.4558168126632864</v>
      </c>
      <c r="P45" s="68"/>
      <c r="Q45" s="68"/>
      <c r="R45" s="68">
        <v>2</v>
      </c>
    </row>
    <row r="46" spans="1:18" ht="12.75">
      <c r="A46" s="101" t="s">
        <v>73</v>
      </c>
      <c r="B46" s="100"/>
      <c r="C46" s="100"/>
      <c r="D46" s="100"/>
      <c r="E46" s="100"/>
      <c r="F46" s="100"/>
      <c r="G46" s="100"/>
      <c r="H46" s="100"/>
      <c r="I46" s="100"/>
      <c r="J46" s="100"/>
      <c r="K46" s="100"/>
      <c r="L46" s="100"/>
      <c r="M46" s="100"/>
      <c r="N46" s="100"/>
      <c r="O46" s="100"/>
      <c r="P46" s="100"/>
      <c r="Q46" s="100"/>
      <c r="R46" s="100"/>
    </row>
    <row r="47" spans="1:18" ht="60">
      <c r="A47" s="58">
        <v>4</v>
      </c>
      <c r="B47" s="55" t="s">
        <v>74</v>
      </c>
      <c r="C47" s="59" t="s">
        <v>75</v>
      </c>
      <c r="D47" s="60">
        <v>19865.89</v>
      </c>
      <c r="E47" s="60">
        <v>4215</v>
      </c>
      <c r="F47" s="60">
        <v>3746.77</v>
      </c>
      <c r="G47" s="60">
        <v>11904.12</v>
      </c>
      <c r="H47" s="61">
        <v>141750.98000000001</v>
      </c>
      <c r="I47" s="61">
        <v>50115</v>
      </c>
      <c r="J47" s="61">
        <v>22111.63</v>
      </c>
      <c r="K47" s="61">
        <v>69524.350000000006</v>
      </c>
      <c r="L47" s="365">
        <v>7.1353953938132149</v>
      </c>
      <c r="M47" s="365">
        <v>11.88967971530249</v>
      </c>
      <c r="N47" s="365">
        <v>5.901517840700123</v>
      </c>
      <c r="O47" s="365">
        <v>5.8403603122280359</v>
      </c>
      <c r="P47" s="62"/>
      <c r="Q47" s="62"/>
      <c r="R47" s="62">
        <v>3</v>
      </c>
    </row>
    <row r="48" spans="1:18" ht="60">
      <c r="A48" s="58">
        <v>5</v>
      </c>
      <c r="B48" s="55" t="s">
        <v>76</v>
      </c>
      <c r="C48" s="59" t="s">
        <v>77</v>
      </c>
      <c r="D48" s="60">
        <v>25265.55</v>
      </c>
      <c r="E48" s="60">
        <v>5372.72</v>
      </c>
      <c r="F48" s="60">
        <v>4849.99</v>
      </c>
      <c r="G48" s="60">
        <v>15042.84</v>
      </c>
      <c r="H48" s="61">
        <v>180279.26</v>
      </c>
      <c r="I48" s="61">
        <v>63879.92</v>
      </c>
      <c r="J48" s="61">
        <v>28621.01</v>
      </c>
      <c r="K48" s="61">
        <v>87778.33</v>
      </c>
      <c r="L48" s="365">
        <v>7.1353784105234208</v>
      </c>
      <c r="M48" s="365">
        <v>11.88967971530249</v>
      </c>
      <c r="N48" s="365">
        <v>5.9012513427862734</v>
      </c>
      <c r="O48" s="365">
        <v>5.8352232690103731</v>
      </c>
      <c r="P48" s="62"/>
      <c r="Q48" s="62"/>
      <c r="R48" s="62">
        <v>3</v>
      </c>
    </row>
    <row r="49" spans="1:18" ht="60">
      <c r="A49" s="63">
        <v>6</v>
      </c>
      <c r="B49" s="64" t="s">
        <v>78</v>
      </c>
      <c r="C49" s="65" t="s">
        <v>79</v>
      </c>
      <c r="D49" s="66">
        <v>30832.639999999999</v>
      </c>
      <c r="E49" s="66">
        <v>6856.4</v>
      </c>
      <c r="F49" s="66">
        <v>5953.22</v>
      </c>
      <c r="G49" s="66">
        <v>18023.02</v>
      </c>
      <c r="H49" s="67">
        <v>221898.95</v>
      </c>
      <c r="I49" s="67">
        <v>81520.399999999994</v>
      </c>
      <c r="J49" s="67">
        <v>35130.39</v>
      </c>
      <c r="K49" s="67">
        <v>105248.16</v>
      </c>
      <c r="L49" s="366">
        <v>7.1968845353495521</v>
      </c>
      <c r="M49" s="366">
        <v>11.88967971530249</v>
      </c>
      <c r="N49" s="366">
        <v>5.9010737046505923</v>
      </c>
      <c r="O49" s="366">
        <v>5.8396517342820458</v>
      </c>
      <c r="P49" s="68"/>
      <c r="Q49" s="68"/>
      <c r="R49" s="68">
        <v>3</v>
      </c>
    </row>
    <row r="50" spans="1:18" ht="12.75">
      <c r="A50" s="101" t="s">
        <v>80</v>
      </c>
      <c r="B50" s="100"/>
      <c r="C50" s="100"/>
      <c r="D50" s="100"/>
      <c r="E50" s="100"/>
      <c r="F50" s="100"/>
      <c r="G50" s="100"/>
      <c r="H50" s="100"/>
      <c r="I50" s="100"/>
      <c r="J50" s="100"/>
      <c r="K50" s="100"/>
      <c r="L50" s="100"/>
      <c r="M50" s="100"/>
      <c r="N50" s="100"/>
      <c r="O50" s="100"/>
      <c r="P50" s="100"/>
      <c r="Q50" s="100"/>
      <c r="R50" s="100"/>
    </row>
    <row r="51" spans="1:18" ht="36">
      <c r="A51" s="58">
        <v>7</v>
      </c>
      <c r="B51" s="55" t="s">
        <v>81</v>
      </c>
      <c r="C51" s="59" t="s">
        <v>82</v>
      </c>
      <c r="D51" s="60">
        <v>15755.77</v>
      </c>
      <c r="E51" s="60">
        <v>1832.48</v>
      </c>
      <c r="F51" s="60">
        <v>26.81</v>
      </c>
      <c r="G51" s="60">
        <v>13896.48</v>
      </c>
      <c r="H51" s="61">
        <v>105615.99</v>
      </c>
      <c r="I51" s="61">
        <v>21788.639999999999</v>
      </c>
      <c r="J51" s="61">
        <v>139.08000000000001</v>
      </c>
      <c r="K51" s="61">
        <v>83688.27</v>
      </c>
      <c r="L51" s="365">
        <v>6.7033213863873362</v>
      </c>
      <c r="M51" s="365">
        <v>11.890247096830524</v>
      </c>
      <c r="N51" s="365">
        <v>5.1876165609847078</v>
      </c>
      <c r="O51" s="365">
        <v>6.0222639114365659</v>
      </c>
      <c r="P51" s="62"/>
      <c r="Q51" s="62"/>
      <c r="R51" s="62">
        <v>4</v>
      </c>
    </row>
    <row r="52" spans="1:18" ht="36">
      <c r="A52" s="63">
        <v>8</v>
      </c>
      <c r="B52" s="64" t="s">
        <v>83</v>
      </c>
      <c r="C52" s="65" t="s">
        <v>84</v>
      </c>
      <c r="D52" s="66">
        <v>30624.35</v>
      </c>
      <c r="E52" s="66">
        <v>2850.01</v>
      </c>
      <c r="F52" s="66">
        <v>57.71</v>
      </c>
      <c r="G52" s="66">
        <v>27716.63</v>
      </c>
      <c r="H52" s="67">
        <v>202129.95</v>
      </c>
      <c r="I52" s="67">
        <v>33887.269999999997</v>
      </c>
      <c r="J52" s="67">
        <v>298.58999999999997</v>
      </c>
      <c r="K52" s="67">
        <v>167944.09</v>
      </c>
      <c r="L52" s="366">
        <v>6.6003017206895827</v>
      </c>
      <c r="M52" s="366">
        <v>11.89022845533875</v>
      </c>
      <c r="N52" s="366">
        <v>5.1739733148501124</v>
      </c>
      <c r="O52" s="366">
        <v>6.0593257549709323</v>
      </c>
      <c r="P52" s="68"/>
      <c r="Q52" s="68"/>
      <c r="R52" s="68">
        <v>4</v>
      </c>
    </row>
    <row r="53" spans="1:18" ht="12.75">
      <c r="A53" s="101" t="s">
        <v>85</v>
      </c>
      <c r="B53" s="100"/>
      <c r="C53" s="100"/>
      <c r="D53" s="100"/>
      <c r="E53" s="100"/>
      <c r="F53" s="100"/>
      <c r="G53" s="100"/>
      <c r="H53" s="100"/>
      <c r="I53" s="100"/>
      <c r="J53" s="100"/>
      <c r="K53" s="100"/>
      <c r="L53" s="100"/>
      <c r="M53" s="100"/>
      <c r="N53" s="100"/>
      <c r="O53" s="100"/>
      <c r="P53" s="100"/>
      <c r="Q53" s="100"/>
      <c r="R53" s="100"/>
    </row>
    <row r="54" spans="1:18">
      <c r="A54" s="63">
        <v>9</v>
      </c>
      <c r="B54" s="64" t="s">
        <v>86</v>
      </c>
      <c r="C54" s="65" t="s">
        <v>87</v>
      </c>
      <c r="D54" s="66">
        <v>1059.32</v>
      </c>
      <c r="E54" s="66">
        <v>133.32</v>
      </c>
      <c r="F54" s="66">
        <v>1.05</v>
      </c>
      <c r="G54" s="66">
        <v>924.95</v>
      </c>
      <c r="H54" s="67">
        <v>7197.14</v>
      </c>
      <c r="I54" s="67">
        <v>1585.24</v>
      </c>
      <c r="J54" s="67">
        <v>5.0599999999999996</v>
      </c>
      <c r="K54" s="67">
        <v>5606.84</v>
      </c>
      <c r="L54" s="366">
        <v>6.7941132046973536</v>
      </c>
      <c r="M54" s="366">
        <v>11.890489048904891</v>
      </c>
      <c r="N54" s="366">
        <v>4.8190476190476188</v>
      </c>
      <c r="O54" s="366">
        <v>6.0617763122330937</v>
      </c>
      <c r="P54" s="68"/>
      <c r="Q54" s="68"/>
      <c r="R54" s="68">
        <v>5</v>
      </c>
    </row>
    <row r="55" spans="1:18" ht="12.75">
      <c r="A55" s="101" t="s">
        <v>88</v>
      </c>
      <c r="B55" s="100"/>
      <c r="C55" s="100"/>
      <c r="D55" s="100"/>
      <c r="E55" s="100"/>
      <c r="F55" s="100"/>
      <c r="G55" s="100"/>
      <c r="H55" s="100"/>
      <c r="I55" s="100"/>
      <c r="J55" s="100"/>
      <c r="K55" s="100"/>
      <c r="L55" s="100"/>
      <c r="M55" s="100"/>
      <c r="N55" s="100"/>
      <c r="O55" s="100"/>
      <c r="P55" s="100"/>
      <c r="Q55" s="100"/>
      <c r="R55" s="100"/>
    </row>
    <row r="56" spans="1:18" ht="36">
      <c r="A56" s="63">
        <v>10</v>
      </c>
      <c r="B56" s="64" t="s">
        <v>89</v>
      </c>
      <c r="C56" s="65" t="s">
        <v>90</v>
      </c>
      <c r="D56" s="66">
        <v>10289.39</v>
      </c>
      <c r="E56" s="66">
        <v>1578.02</v>
      </c>
      <c r="F56" s="66">
        <v>12.59</v>
      </c>
      <c r="G56" s="66">
        <v>8698.7800000000007</v>
      </c>
      <c r="H56" s="67">
        <v>54242.21</v>
      </c>
      <c r="I56" s="67">
        <v>18763.259999999998</v>
      </c>
      <c r="J56" s="67">
        <v>60.74</v>
      </c>
      <c r="K56" s="67">
        <v>35418.21</v>
      </c>
      <c r="L56" s="366">
        <v>5.2716643066304227</v>
      </c>
      <c r="M56" s="366">
        <v>11.890381617469993</v>
      </c>
      <c r="N56" s="366">
        <v>4.8244638602065137</v>
      </c>
      <c r="O56" s="366">
        <v>4.071629584838333</v>
      </c>
      <c r="P56" s="68"/>
      <c r="Q56" s="68"/>
      <c r="R56" s="68">
        <v>6</v>
      </c>
    </row>
    <row r="57" spans="1:18" ht="12.75">
      <c r="A57" s="101" t="s">
        <v>91</v>
      </c>
      <c r="B57" s="100"/>
      <c r="C57" s="100"/>
      <c r="D57" s="100"/>
      <c r="E57" s="100"/>
      <c r="F57" s="100"/>
      <c r="G57" s="100"/>
      <c r="H57" s="100"/>
      <c r="I57" s="100"/>
      <c r="J57" s="100"/>
      <c r="K57" s="100"/>
      <c r="L57" s="100"/>
      <c r="M57" s="100"/>
      <c r="N57" s="100"/>
      <c r="O57" s="100"/>
      <c r="P57" s="100"/>
      <c r="Q57" s="100"/>
      <c r="R57" s="100"/>
    </row>
    <row r="58" spans="1:18" ht="36">
      <c r="A58" s="58">
        <v>11</v>
      </c>
      <c r="B58" s="55" t="s">
        <v>92</v>
      </c>
      <c r="C58" s="59" t="s">
        <v>93</v>
      </c>
      <c r="D58" s="60">
        <v>1099.47</v>
      </c>
      <c r="E58" s="60">
        <v>132.27000000000001</v>
      </c>
      <c r="F58" s="60">
        <v>1.05</v>
      </c>
      <c r="G58" s="60">
        <v>966.15</v>
      </c>
      <c r="H58" s="61">
        <v>7399.22</v>
      </c>
      <c r="I58" s="61">
        <v>1572.66</v>
      </c>
      <c r="J58" s="61">
        <v>5.0599999999999996</v>
      </c>
      <c r="K58" s="61">
        <v>5821.5</v>
      </c>
      <c r="L58" s="365">
        <v>6.7298061793409554</v>
      </c>
      <c r="M58" s="365">
        <v>11.889770923111817</v>
      </c>
      <c r="N58" s="365">
        <v>4.8190476190476188</v>
      </c>
      <c r="O58" s="365">
        <v>6.0254618848004968</v>
      </c>
      <c r="P58" s="62"/>
      <c r="Q58" s="62"/>
      <c r="R58" s="62">
        <v>7</v>
      </c>
    </row>
    <row r="59" spans="1:18" ht="36">
      <c r="A59" s="58">
        <v>12</v>
      </c>
      <c r="B59" s="55" t="s">
        <v>94</v>
      </c>
      <c r="C59" s="59" t="s">
        <v>95</v>
      </c>
      <c r="D59" s="60">
        <v>624.74</v>
      </c>
      <c r="E59" s="60">
        <v>141.84</v>
      </c>
      <c r="F59" s="60">
        <v>1.05</v>
      </c>
      <c r="G59" s="60">
        <v>481.85</v>
      </c>
      <c r="H59" s="61">
        <v>3444.07</v>
      </c>
      <c r="I59" s="61">
        <v>1686.55</v>
      </c>
      <c r="J59" s="61">
        <v>5.0599999999999996</v>
      </c>
      <c r="K59" s="61">
        <v>1752.46</v>
      </c>
      <c r="L59" s="365">
        <v>5.5128053270160384</v>
      </c>
      <c r="M59" s="365">
        <v>11.89051043429216</v>
      </c>
      <c r="N59" s="365">
        <v>4.8190476190476188</v>
      </c>
      <c r="O59" s="365">
        <v>3.6369409567292723</v>
      </c>
      <c r="P59" s="62"/>
      <c r="Q59" s="62"/>
      <c r="R59" s="62">
        <v>7</v>
      </c>
    </row>
    <row r="60" spans="1:18" ht="36">
      <c r="A60" s="58">
        <v>13</v>
      </c>
      <c r="B60" s="55" t="s">
        <v>96</v>
      </c>
      <c r="C60" s="59" t="s">
        <v>97</v>
      </c>
      <c r="D60" s="60">
        <v>1632.51</v>
      </c>
      <c r="E60" s="60">
        <v>299.08</v>
      </c>
      <c r="F60" s="60">
        <v>391.84</v>
      </c>
      <c r="G60" s="60">
        <v>941.59</v>
      </c>
      <c r="H60" s="61">
        <v>11572.86</v>
      </c>
      <c r="I60" s="61">
        <v>3556.05</v>
      </c>
      <c r="J60" s="61">
        <v>2315.37</v>
      </c>
      <c r="K60" s="61">
        <v>5701.44</v>
      </c>
      <c r="L60" s="365">
        <v>7.088997923443042</v>
      </c>
      <c r="M60" s="365">
        <v>11.889962551825599</v>
      </c>
      <c r="N60" s="365">
        <v>5.9089679461004492</v>
      </c>
      <c r="O60" s="365">
        <v>6.0551195318556905</v>
      </c>
      <c r="P60" s="62"/>
      <c r="Q60" s="62"/>
      <c r="R60" s="62">
        <v>7</v>
      </c>
    </row>
    <row r="61" spans="1:18" ht="36">
      <c r="A61" s="58">
        <v>14</v>
      </c>
      <c r="B61" s="55" t="s">
        <v>98</v>
      </c>
      <c r="C61" s="59" t="s">
        <v>99</v>
      </c>
      <c r="D61" s="60">
        <v>965.15</v>
      </c>
      <c r="E61" s="60">
        <v>199.83</v>
      </c>
      <c r="F61" s="60">
        <v>322.14</v>
      </c>
      <c r="G61" s="60">
        <v>443.18</v>
      </c>
      <c r="H61" s="61">
        <v>5891.33</v>
      </c>
      <c r="I61" s="61">
        <v>2375.9499999999998</v>
      </c>
      <c r="J61" s="61">
        <v>1903.41</v>
      </c>
      <c r="K61" s="61">
        <v>1611.97</v>
      </c>
      <c r="L61" s="365">
        <v>6.1040563642957055</v>
      </c>
      <c r="M61" s="365">
        <v>11.889856377921232</v>
      </c>
      <c r="N61" s="365">
        <v>5.9086422052523755</v>
      </c>
      <c r="O61" s="365">
        <v>3.6372805632023106</v>
      </c>
      <c r="P61" s="62"/>
      <c r="Q61" s="62"/>
      <c r="R61" s="62">
        <v>7</v>
      </c>
    </row>
    <row r="62" spans="1:18" ht="48">
      <c r="A62" s="58">
        <v>15</v>
      </c>
      <c r="B62" s="55" t="s">
        <v>100</v>
      </c>
      <c r="C62" s="59" t="s">
        <v>101</v>
      </c>
      <c r="D62" s="60">
        <v>2671.4</v>
      </c>
      <c r="E62" s="60">
        <v>152.44</v>
      </c>
      <c r="F62" s="60">
        <v>1815.45</v>
      </c>
      <c r="G62" s="60">
        <v>703.51</v>
      </c>
      <c r="H62" s="61">
        <v>17201.150000000001</v>
      </c>
      <c r="I62" s="61">
        <v>1812.55</v>
      </c>
      <c r="J62" s="61">
        <v>10756.52</v>
      </c>
      <c r="K62" s="61">
        <v>4632.08</v>
      </c>
      <c r="L62" s="365">
        <v>6.4390020214119943</v>
      </c>
      <c r="M62" s="365">
        <v>11.890251902387824</v>
      </c>
      <c r="N62" s="365">
        <v>5.9249882949131072</v>
      </c>
      <c r="O62" s="365">
        <v>6.584241872894486</v>
      </c>
      <c r="P62" s="62"/>
      <c r="Q62" s="62"/>
      <c r="R62" s="62">
        <v>7</v>
      </c>
    </row>
    <row r="63" spans="1:18" ht="48">
      <c r="A63" s="58">
        <v>16</v>
      </c>
      <c r="B63" s="55" t="s">
        <v>102</v>
      </c>
      <c r="C63" s="59" t="s">
        <v>103</v>
      </c>
      <c r="D63" s="60">
        <v>2694.96</v>
      </c>
      <c r="E63" s="60">
        <v>46.06</v>
      </c>
      <c r="F63" s="60">
        <v>1816.71</v>
      </c>
      <c r="G63" s="60">
        <v>832.19</v>
      </c>
      <c r="H63" s="61">
        <v>16843.099999999999</v>
      </c>
      <c r="I63" s="61">
        <v>547.64</v>
      </c>
      <c r="J63" s="61">
        <v>10765.5</v>
      </c>
      <c r="K63" s="61">
        <v>5529.96</v>
      </c>
      <c r="L63" s="365">
        <v>6.249851574791462</v>
      </c>
      <c r="M63" s="365">
        <v>11.889709075119409</v>
      </c>
      <c r="N63" s="365">
        <v>5.9258219528708489</v>
      </c>
      <c r="O63" s="365">
        <v>6.6450690347156298</v>
      </c>
      <c r="P63" s="62"/>
      <c r="Q63" s="62"/>
      <c r="R63" s="62">
        <v>7</v>
      </c>
    </row>
    <row r="64" spans="1:18" ht="36">
      <c r="A64" s="58">
        <v>17</v>
      </c>
      <c r="B64" s="55" t="s">
        <v>104</v>
      </c>
      <c r="C64" s="59" t="s">
        <v>105</v>
      </c>
      <c r="D64" s="60">
        <v>1404.03</v>
      </c>
      <c r="E64" s="60">
        <v>484.64</v>
      </c>
      <c r="F64" s="60">
        <v>6.29</v>
      </c>
      <c r="G64" s="60">
        <v>913.1</v>
      </c>
      <c r="H64" s="61">
        <v>11312.48</v>
      </c>
      <c r="I64" s="61">
        <v>5762.37</v>
      </c>
      <c r="J64" s="61">
        <v>30.37</v>
      </c>
      <c r="K64" s="61">
        <v>5519.74</v>
      </c>
      <c r="L64" s="365">
        <v>8.0571497760019373</v>
      </c>
      <c r="M64" s="365">
        <v>11.890000825354903</v>
      </c>
      <c r="N64" s="365">
        <v>4.8282988871224166</v>
      </c>
      <c r="O64" s="365">
        <v>6.0450553061000978</v>
      </c>
      <c r="P64" s="62"/>
      <c r="Q64" s="62"/>
      <c r="R64" s="62">
        <v>7</v>
      </c>
    </row>
    <row r="65" spans="1:18" ht="36">
      <c r="A65" s="58">
        <v>18</v>
      </c>
      <c r="B65" s="55" t="s">
        <v>106</v>
      </c>
      <c r="C65" s="59" t="s">
        <v>107</v>
      </c>
      <c r="D65" s="60">
        <v>863.6</v>
      </c>
      <c r="E65" s="60">
        <v>379.48</v>
      </c>
      <c r="F65" s="60">
        <v>5.25</v>
      </c>
      <c r="G65" s="60">
        <v>478.87</v>
      </c>
      <c r="H65" s="61">
        <v>6411.23</v>
      </c>
      <c r="I65" s="61">
        <v>4512</v>
      </c>
      <c r="J65" s="61">
        <v>25.31</v>
      </c>
      <c r="K65" s="61">
        <v>1873.92</v>
      </c>
      <c r="L65" s="365">
        <v>7.4238420565076417</v>
      </c>
      <c r="M65" s="365">
        <v>11.889954674818172</v>
      </c>
      <c r="N65" s="365">
        <v>4.8209523809523809</v>
      </c>
      <c r="O65" s="365">
        <v>3.9132123540835719</v>
      </c>
      <c r="P65" s="62"/>
      <c r="Q65" s="62"/>
      <c r="R65" s="62">
        <v>7</v>
      </c>
    </row>
    <row r="66" spans="1:18" ht="24">
      <c r="A66" s="58">
        <v>19</v>
      </c>
      <c r="B66" s="55" t="s">
        <v>108</v>
      </c>
      <c r="C66" s="59" t="s">
        <v>109</v>
      </c>
      <c r="D66" s="60">
        <v>1918.52</v>
      </c>
      <c r="E66" s="60">
        <v>378.25</v>
      </c>
      <c r="F66" s="60">
        <v>50.15</v>
      </c>
      <c r="G66" s="60">
        <v>1490.12</v>
      </c>
      <c r="H66" s="61">
        <v>13953.92</v>
      </c>
      <c r="I66" s="61">
        <v>4497.46</v>
      </c>
      <c r="J66" s="61">
        <v>269.10000000000002</v>
      </c>
      <c r="K66" s="61">
        <v>9187.36</v>
      </c>
      <c r="L66" s="365">
        <v>7.2732731480516231</v>
      </c>
      <c r="M66" s="365">
        <v>11.890178453403834</v>
      </c>
      <c r="N66" s="365">
        <v>5.365902293120639</v>
      </c>
      <c r="O66" s="365">
        <v>6.1655168711244741</v>
      </c>
      <c r="P66" s="62"/>
      <c r="Q66" s="62"/>
      <c r="R66" s="62">
        <v>7</v>
      </c>
    </row>
    <row r="67" spans="1:18" ht="24">
      <c r="A67" s="58">
        <v>20</v>
      </c>
      <c r="B67" s="55" t="s">
        <v>110</v>
      </c>
      <c r="C67" s="59" t="s">
        <v>111</v>
      </c>
      <c r="D67" s="60">
        <v>1336.43</v>
      </c>
      <c r="E67" s="60">
        <v>290.82</v>
      </c>
      <c r="F67" s="60">
        <v>48.07</v>
      </c>
      <c r="G67" s="60">
        <v>997.54</v>
      </c>
      <c r="H67" s="61">
        <v>8773.69</v>
      </c>
      <c r="I67" s="61">
        <v>3457.91</v>
      </c>
      <c r="J67" s="61">
        <v>256.8</v>
      </c>
      <c r="K67" s="61">
        <v>5058.9799999999996</v>
      </c>
      <c r="L67" s="365">
        <v>6.5650202404914584</v>
      </c>
      <c r="M67" s="365">
        <v>11.890207000894023</v>
      </c>
      <c r="N67" s="365">
        <v>5.3422092781360515</v>
      </c>
      <c r="O67" s="365">
        <v>5.0714557812218057</v>
      </c>
      <c r="P67" s="62"/>
      <c r="Q67" s="62"/>
      <c r="R67" s="62">
        <v>7</v>
      </c>
    </row>
    <row r="68" spans="1:18" ht="24">
      <c r="A68" s="63">
        <v>21</v>
      </c>
      <c r="B68" s="64" t="s">
        <v>112</v>
      </c>
      <c r="C68" s="65" t="s">
        <v>113</v>
      </c>
      <c r="D68" s="66">
        <v>1520.18</v>
      </c>
      <c r="E68" s="66">
        <v>210.42</v>
      </c>
      <c r="F68" s="66">
        <v>78.11</v>
      </c>
      <c r="G68" s="66">
        <v>1231.6500000000001</v>
      </c>
      <c r="H68" s="67">
        <v>10992.19</v>
      </c>
      <c r="I68" s="67">
        <v>2501.9499999999998</v>
      </c>
      <c r="J68" s="67">
        <v>486.8</v>
      </c>
      <c r="K68" s="67">
        <v>8003.44</v>
      </c>
      <c r="L68" s="366">
        <v>7.2308476627767764</v>
      </c>
      <c r="M68" s="366">
        <v>11.890267084877863</v>
      </c>
      <c r="N68" s="366">
        <v>6.2322365894251694</v>
      </c>
      <c r="O68" s="366">
        <v>6.4981447651524373</v>
      </c>
      <c r="P68" s="68"/>
      <c r="Q68" s="68"/>
      <c r="R68" s="68">
        <v>7</v>
      </c>
    </row>
    <row r="69" spans="1:18" ht="12.75">
      <c r="A69" s="101" t="s">
        <v>114</v>
      </c>
      <c r="B69" s="100"/>
      <c r="C69" s="100"/>
      <c r="D69" s="100"/>
      <c r="E69" s="100"/>
      <c r="F69" s="100"/>
      <c r="G69" s="100"/>
      <c r="H69" s="100"/>
      <c r="I69" s="100"/>
      <c r="J69" s="100"/>
      <c r="K69" s="100"/>
      <c r="L69" s="100"/>
      <c r="M69" s="100"/>
      <c r="N69" s="100"/>
      <c r="O69" s="100"/>
      <c r="P69" s="100"/>
      <c r="Q69" s="100"/>
      <c r="R69" s="100"/>
    </row>
    <row r="70" spans="1:18" ht="24">
      <c r="A70" s="58">
        <v>22</v>
      </c>
      <c r="B70" s="55" t="s">
        <v>115</v>
      </c>
      <c r="C70" s="59" t="s">
        <v>116</v>
      </c>
      <c r="D70" s="60">
        <v>282.04000000000002</v>
      </c>
      <c r="E70" s="60">
        <v>102.61</v>
      </c>
      <c r="F70" s="60">
        <v>10.49</v>
      </c>
      <c r="G70" s="60">
        <v>168.94</v>
      </c>
      <c r="H70" s="61">
        <v>2043.84</v>
      </c>
      <c r="I70" s="61">
        <v>1220.08</v>
      </c>
      <c r="J70" s="61">
        <v>50.62</v>
      </c>
      <c r="K70" s="61">
        <v>773.14</v>
      </c>
      <c r="L70" s="365">
        <v>7.2466316834491558</v>
      </c>
      <c r="M70" s="365">
        <v>11.890459019588734</v>
      </c>
      <c r="N70" s="365">
        <v>4.8255481410867489</v>
      </c>
      <c r="O70" s="365">
        <v>4.5764176630756479</v>
      </c>
      <c r="P70" s="62"/>
      <c r="Q70" s="62"/>
      <c r="R70" s="62">
        <v>8</v>
      </c>
    </row>
    <row r="71" spans="1:18" ht="24">
      <c r="A71" s="58">
        <v>23</v>
      </c>
      <c r="B71" s="55" t="s">
        <v>117</v>
      </c>
      <c r="C71" s="59" t="s">
        <v>118</v>
      </c>
      <c r="D71" s="60">
        <v>282.55</v>
      </c>
      <c r="E71" s="60">
        <v>110.87</v>
      </c>
      <c r="F71" s="60">
        <v>10.49</v>
      </c>
      <c r="G71" s="60">
        <v>161.19</v>
      </c>
      <c r="H71" s="61">
        <v>2103.7199999999998</v>
      </c>
      <c r="I71" s="61">
        <v>1318.22</v>
      </c>
      <c r="J71" s="61">
        <v>50.62</v>
      </c>
      <c r="K71" s="61">
        <v>734.88</v>
      </c>
      <c r="L71" s="365">
        <v>7.4454786763404694</v>
      </c>
      <c r="M71" s="365">
        <v>11.889780824388923</v>
      </c>
      <c r="N71" s="365">
        <v>4.8255481410867489</v>
      </c>
      <c r="O71" s="365">
        <v>4.5590917550716545</v>
      </c>
      <c r="P71" s="62"/>
      <c r="Q71" s="62"/>
      <c r="R71" s="62">
        <v>8</v>
      </c>
    </row>
    <row r="72" spans="1:18" ht="24">
      <c r="A72" s="63">
        <v>24</v>
      </c>
      <c r="B72" s="64" t="s">
        <v>119</v>
      </c>
      <c r="C72" s="65" t="s">
        <v>120</v>
      </c>
      <c r="D72" s="66">
        <v>289.07</v>
      </c>
      <c r="E72" s="66">
        <v>117.39</v>
      </c>
      <c r="F72" s="66">
        <v>10.49</v>
      </c>
      <c r="G72" s="66">
        <v>161.19</v>
      </c>
      <c r="H72" s="67">
        <v>2181.2600000000002</v>
      </c>
      <c r="I72" s="67">
        <v>1395.76</v>
      </c>
      <c r="J72" s="67">
        <v>50.62</v>
      </c>
      <c r="K72" s="67">
        <v>734.88</v>
      </c>
      <c r="L72" s="366">
        <v>7.5457847580170903</v>
      </c>
      <c r="M72" s="366">
        <v>11.889939517846495</v>
      </c>
      <c r="N72" s="366">
        <v>4.8255481410867489</v>
      </c>
      <c r="O72" s="366">
        <v>4.5590917550716545</v>
      </c>
      <c r="P72" s="68"/>
      <c r="Q72" s="68"/>
      <c r="R72" s="68">
        <v>8</v>
      </c>
    </row>
    <row r="73" spans="1:18" ht="12.75">
      <c r="A73" s="101" t="s">
        <v>121</v>
      </c>
      <c r="B73" s="100"/>
      <c r="C73" s="100"/>
      <c r="D73" s="100"/>
      <c r="E73" s="100"/>
      <c r="F73" s="100"/>
      <c r="G73" s="100"/>
      <c r="H73" s="100"/>
      <c r="I73" s="100"/>
      <c r="J73" s="100"/>
      <c r="K73" s="100"/>
      <c r="L73" s="100"/>
      <c r="M73" s="100"/>
      <c r="N73" s="100"/>
      <c r="O73" s="100"/>
      <c r="P73" s="100"/>
      <c r="Q73" s="100"/>
      <c r="R73" s="100"/>
    </row>
    <row r="74" spans="1:18" ht="24">
      <c r="A74" s="58">
        <v>25</v>
      </c>
      <c r="B74" s="55" t="s">
        <v>122</v>
      </c>
      <c r="C74" s="59" t="s">
        <v>123</v>
      </c>
      <c r="D74" s="60">
        <v>1312.1</v>
      </c>
      <c r="E74" s="60">
        <v>281.22000000000003</v>
      </c>
      <c r="F74" s="60">
        <v>2.1</v>
      </c>
      <c r="G74" s="60">
        <v>1028.78</v>
      </c>
      <c r="H74" s="61">
        <v>9510.7000000000007</v>
      </c>
      <c r="I74" s="61">
        <v>3343.58</v>
      </c>
      <c r="J74" s="61">
        <v>10.119999999999999</v>
      </c>
      <c r="K74" s="61">
        <v>6157</v>
      </c>
      <c r="L74" s="365">
        <v>7.2484566725097181</v>
      </c>
      <c r="M74" s="365">
        <v>11.889552663395206</v>
      </c>
      <c r="N74" s="365">
        <v>4.8190476190476188</v>
      </c>
      <c r="O74" s="365">
        <v>5.9847586461634172</v>
      </c>
      <c r="P74" s="62"/>
      <c r="Q74" s="62"/>
      <c r="R74" s="62">
        <v>9</v>
      </c>
    </row>
    <row r="75" spans="1:18" ht="24">
      <c r="A75" s="58">
        <v>26</v>
      </c>
      <c r="B75" s="55" t="s">
        <v>124</v>
      </c>
      <c r="C75" s="59" t="s">
        <v>125</v>
      </c>
      <c r="D75" s="60">
        <v>981.52</v>
      </c>
      <c r="E75" s="60">
        <v>215.43</v>
      </c>
      <c r="F75" s="60">
        <v>10.49</v>
      </c>
      <c r="G75" s="60">
        <v>755.6</v>
      </c>
      <c r="H75" s="61">
        <v>7017.81</v>
      </c>
      <c r="I75" s="61">
        <v>2561.5100000000002</v>
      </c>
      <c r="J75" s="61">
        <v>50.62</v>
      </c>
      <c r="K75" s="61">
        <v>4405.68</v>
      </c>
      <c r="L75" s="365">
        <v>7.1499409079794614</v>
      </c>
      <c r="M75" s="365">
        <v>11.890219560878243</v>
      </c>
      <c r="N75" s="365">
        <v>4.8255481410867489</v>
      </c>
      <c r="O75" s="365">
        <v>5.83070407623081</v>
      </c>
      <c r="P75" s="62"/>
      <c r="Q75" s="62"/>
      <c r="R75" s="62">
        <v>9</v>
      </c>
    </row>
    <row r="76" spans="1:18" ht="36">
      <c r="A76" s="63">
        <v>27</v>
      </c>
      <c r="B76" s="64" t="s">
        <v>126</v>
      </c>
      <c r="C76" s="65" t="s">
        <v>127</v>
      </c>
      <c r="D76" s="66">
        <v>1343.86</v>
      </c>
      <c r="E76" s="66">
        <v>138.99</v>
      </c>
      <c r="F76" s="66">
        <v>165.4</v>
      </c>
      <c r="G76" s="66">
        <v>1039.47</v>
      </c>
      <c r="H76" s="67">
        <v>14582.98</v>
      </c>
      <c r="I76" s="67">
        <v>1652.53</v>
      </c>
      <c r="J76" s="67">
        <v>1170.5999999999999</v>
      </c>
      <c r="K76" s="67">
        <v>11759.85</v>
      </c>
      <c r="L76" s="366">
        <v>10.851561918652241</v>
      </c>
      <c r="M76" s="366">
        <v>11.889560400028778</v>
      </c>
      <c r="N76" s="366">
        <v>7.0773881499395399</v>
      </c>
      <c r="O76" s="366">
        <v>11.313313515541575</v>
      </c>
      <c r="P76" s="68"/>
      <c r="Q76" s="68"/>
      <c r="R76" s="68">
        <v>9</v>
      </c>
    </row>
    <row r="77" spans="1:18" ht="12.75">
      <c r="A77" s="101" t="s">
        <v>128</v>
      </c>
      <c r="B77" s="100"/>
      <c r="C77" s="100"/>
      <c r="D77" s="100"/>
      <c r="E77" s="100"/>
      <c r="F77" s="100"/>
      <c r="G77" s="100"/>
      <c r="H77" s="100"/>
      <c r="I77" s="100"/>
      <c r="J77" s="100"/>
      <c r="K77" s="100"/>
      <c r="L77" s="100"/>
      <c r="M77" s="100"/>
      <c r="N77" s="100"/>
      <c r="O77" s="100"/>
      <c r="P77" s="100"/>
      <c r="Q77" s="100"/>
      <c r="R77" s="100"/>
    </row>
    <row r="78" spans="1:18" ht="24">
      <c r="A78" s="58">
        <v>28</v>
      </c>
      <c r="B78" s="55" t="s">
        <v>129</v>
      </c>
      <c r="C78" s="59" t="s">
        <v>130</v>
      </c>
      <c r="D78" s="60">
        <v>13666.67</v>
      </c>
      <c r="E78" s="60">
        <v>2913.36</v>
      </c>
      <c r="F78" s="60">
        <v>18.88</v>
      </c>
      <c r="G78" s="60">
        <v>10734.43</v>
      </c>
      <c r="H78" s="61">
        <v>75738.02</v>
      </c>
      <c r="I78" s="61">
        <v>34640.93</v>
      </c>
      <c r="J78" s="61">
        <v>91.11</v>
      </c>
      <c r="K78" s="61">
        <v>41005.980000000003</v>
      </c>
      <c r="L78" s="365">
        <v>5.5418049898036612</v>
      </c>
      <c r="M78" s="365">
        <v>11.890370568690447</v>
      </c>
      <c r="N78" s="365">
        <v>4.8257415254237293</v>
      </c>
      <c r="O78" s="365">
        <v>3.8200426105531458</v>
      </c>
      <c r="P78" s="62"/>
      <c r="Q78" s="62"/>
      <c r="R78" s="62">
        <v>10</v>
      </c>
    </row>
    <row r="79" spans="1:18">
      <c r="A79" s="58">
        <v>29</v>
      </c>
      <c r="B79" s="55" t="s">
        <v>131</v>
      </c>
      <c r="C79" s="59" t="s">
        <v>132</v>
      </c>
      <c r="D79" s="60">
        <v>17520</v>
      </c>
      <c r="E79" s="60">
        <v>3760.53</v>
      </c>
      <c r="F79" s="60">
        <v>22.03</v>
      </c>
      <c r="G79" s="60">
        <v>13737.44</v>
      </c>
      <c r="H79" s="61">
        <v>110654.33</v>
      </c>
      <c r="I79" s="61">
        <v>44714.07</v>
      </c>
      <c r="J79" s="61">
        <v>106.3</v>
      </c>
      <c r="K79" s="61">
        <v>65833.960000000006</v>
      </c>
      <c r="L79" s="365">
        <v>6.3158864155251146</v>
      </c>
      <c r="M79" s="365">
        <v>11.890363858285932</v>
      </c>
      <c r="N79" s="365">
        <v>4.8252383113935542</v>
      </c>
      <c r="O79" s="365">
        <v>4.7923019136025351</v>
      </c>
      <c r="P79" s="62"/>
      <c r="Q79" s="62"/>
      <c r="R79" s="62">
        <v>10</v>
      </c>
    </row>
    <row r="80" spans="1:18" ht="24">
      <c r="A80" s="63">
        <v>30</v>
      </c>
      <c r="B80" s="64" t="s">
        <v>133</v>
      </c>
      <c r="C80" s="65" t="s">
        <v>134</v>
      </c>
      <c r="D80" s="66">
        <v>27918.16</v>
      </c>
      <c r="E80" s="66">
        <v>6585.14</v>
      </c>
      <c r="F80" s="66">
        <v>37.76</v>
      </c>
      <c r="G80" s="66">
        <v>21295.26</v>
      </c>
      <c r="H80" s="67">
        <v>170656.72</v>
      </c>
      <c r="I80" s="67">
        <v>78298.81</v>
      </c>
      <c r="J80" s="67">
        <v>182.22</v>
      </c>
      <c r="K80" s="67">
        <v>92175.69</v>
      </c>
      <c r="L80" s="366">
        <v>6.1127495508299976</v>
      </c>
      <c r="M80" s="366">
        <v>11.890227087047503</v>
      </c>
      <c r="N80" s="366">
        <v>4.8257415254237293</v>
      </c>
      <c r="O80" s="366">
        <v>4.3284604179521642</v>
      </c>
      <c r="P80" s="68"/>
      <c r="Q80" s="68"/>
      <c r="R80" s="68">
        <v>10</v>
      </c>
    </row>
    <row r="81" spans="1:18" ht="12.75">
      <c r="A81" s="101" t="s">
        <v>135</v>
      </c>
      <c r="B81" s="100"/>
      <c r="C81" s="100"/>
      <c r="D81" s="100"/>
      <c r="E81" s="100"/>
      <c r="F81" s="100"/>
      <c r="G81" s="100"/>
      <c r="H81" s="100"/>
      <c r="I81" s="100"/>
      <c r="J81" s="100"/>
      <c r="K81" s="100"/>
      <c r="L81" s="100"/>
      <c r="M81" s="100"/>
      <c r="N81" s="100"/>
      <c r="O81" s="100"/>
      <c r="P81" s="100"/>
      <c r="Q81" s="100"/>
      <c r="R81" s="100"/>
    </row>
    <row r="82" spans="1:18" ht="24">
      <c r="A82" s="58">
        <v>31</v>
      </c>
      <c r="B82" s="55" t="s">
        <v>136</v>
      </c>
      <c r="C82" s="59" t="s">
        <v>137</v>
      </c>
      <c r="D82" s="60">
        <v>1416.77</v>
      </c>
      <c r="E82" s="60">
        <v>1416.77</v>
      </c>
      <c r="F82" s="60"/>
      <c r="G82" s="60"/>
      <c r="H82" s="61">
        <v>16845.14</v>
      </c>
      <c r="I82" s="61">
        <v>16845.14</v>
      </c>
      <c r="J82" s="61"/>
      <c r="K82" s="61"/>
      <c r="L82" s="365">
        <v>11.889819801379193</v>
      </c>
      <c r="M82" s="365">
        <v>11.889819801379193</v>
      </c>
      <c r="N82" s="365" t="s">
        <v>138</v>
      </c>
      <c r="O82" s="365" t="s">
        <v>138</v>
      </c>
      <c r="P82" s="62"/>
      <c r="Q82" s="62"/>
      <c r="R82" s="62">
        <v>11</v>
      </c>
    </row>
    <row r="83" spans="1:18" ht="24">
      <c r="A83" s="58">
        <v>32</v>
      </c>
      <c r="B83" s="55" t="s">
        <v>139</v>
      </c>
      <c r="C83" s="59" t="s">
        <v>140</v>
      </c>
      <c r="D83" s="60">
        <v>143.81</v>
      </c>
      <c r="E83" s="60">
        <v>128.47</v>
      </c>
      <c r="F83" s="60">
        <v>15.34</v>
      </c>
      <c r="G83" s="60"/>
      <c r="H83" s="61">
        <v>1617.11</v>
      </c>
      <c r="I83" s="61">
        <v>1527.51</v>
      </c>
      <c r="J83" s="61">
        <v>89.6</v>
      </c>
      <c r="K83" s="61"/>
      <c r="L83" s="365">
        <v>11.244767401432444</v>
      </c>
      <c r="M83" s="365">
        <v>11.890013232661321</v>
      </c>
      <c r="N83" s="365">
        <v>5.8409387222946538</v>
      </c>
      <c r="O83" s="365" t="s">
        <v>138</v>
      </c>
      <c r="P83" s="62"/>
      <c r="Q83" s="62"/>
      <c r="R83" s="62">
        <v>11</v>
      </c>
    </row>
    <row r="84" spans="1:18" ht="24">
      <c r="A84" s="63">
        <v>33</v>
      </c>
      <c r="B84" s="64" t="s">
        <v>141</v>
      </c>
      <c r="C84" s="65" t="s">
        <v>142</v>
      </c>
      <c r="D84" s="66">
        <v>74.45</v>
      </c>
      <c r="E84" s="66">
        <v>65.239999999999995</v>
      </c>
      <c r="F84" s="66">
        <v>9.2100000000000009</v>
      </c>
      <c r="G84" s="66"/>
      <c r="H84" s="67">
        <v>866.25</v>
      </c>
      <c r="I84" s="67">
        <v>775.67</v>
      </c>
      <c r="J84" s="67">
        <v>90.58</v>
      </c>
      <c r="K84" s="67"/>
      <c r="L84" s="366">
        <v>11.635325721961047</v>
      </c>
      <c r="M84" s="366">
        <v>11.889484978540773</v>
      </c>
      <c r="N84" s="366">
        <v>9.8349619978284455</v>
      </c>
      <c r="O84" s="366" t="s">
        <v>138</v>
      </c>
      <c r="P84" s="68"/>
      <c r="Q84" s="68"/>
      <c r="R84" s="68">
        <v>11</v>
      </c>
    </row>
    <row r="85" spans="1:18" ht="12.75">
      <c r="A85" s="101" t="s">
        <v>143</v>
      </c>
      <c r="B85" s="100"/>
      <c r="C85" s="100"/>
      <c r="D85" s="100"/>
      <c r="E85" s="100"/>
      <c r="F85" s="100"/>
      <c r="G85" s="100"/>
      <c r="H85" s="100"/>
      <c r="I85" s="100"/>
      <c r="J85" s="100"/>
      <c r="K85" s="100"/>
      <c r="L85" s="100"/>
      <c r="M85" s="100"/>
      <c r="N85" s="100"/>
      <c r="O85" s="100"/>
      <c r="P85" s="100"/>
      <c r="Q85" s="100"/>
      <c r="R85" s="100"/>
    </row>
    <row r="86" spans="1:18" ht="24">
      <c r="A86" s="63">
        <v>34</v>
      </c>
      <c r="B86" s="64" t="s">
        <v>144</v>
      </c>
      <c r="C86" s="65" t="s">
        <v>145</v>
      </c>
      <c r="D86" s="66">
        <v>14179.1</v>
      </c>
      <c r="E86" s="66">
        <v>1888.51</v>
      </c>
      <c r="F86" s="66">
        <v>15.74</v>
      </c>
      <c r="G86" s="66">
        <v>12274.85</v>
      </c>
      <c r="H86" s="67">
        <v>96788.66</v>
      </c>
      <c r="I86" s="67">
        <v>22455.16</v>
      </c>
      <c r="J86" s="67">
        <v>75.930000000000007</v>
      </c>
      <c r="K86" s="67">
        <v>74257.570000000007</v>
      </c>
      <c r="L86" s="366">
        <v>6.8261497556262389</v>
      </c>
      <c r="M86" s="366">
        <v>11.890410958904109</v>
      </c>
      <c r="N86" s="366">
        <v>4.8240152477763667</v>
      </c>
      <c r="O86" s="366">
        <v>6.0495704631828495</v>
      </c>
      <c r="P86" s="68"/>
      <c r="Q86" s="68"/>
      <c r="R86" s="68">
        <v>12</v>
      </c>
    </row>
    <row r="87" spans="1:18" ht="12.75">
      <c r="A87" s="101" t="s">
        <v>146</v>
      </c>
      <c r="B87" s="100"/>
      <c r="C87" s="100"/>
      <c r="D87" s="100"/>
      <c r="E87" s="100"/>
      <c r="F87" s="100"/>
      <c r="G87" s="100"/>
      <c r="H87" s="100"/>
      <c r="I87" s="100"/>
      <c r="J87" s="100"/>
      <c r="K87" s="100"/>
      <c r="L87" s="100"/>
      <c r="M87" s="100"/>
      <c r="N87" s="100"/>
      <c r="O87" s="100"/>
      <c r="P87" s="100"/>
      <c r="Q87" s="100"/>
      <c r="R87" s="100"/>
    </row>
    <row r="88" spans="1:18" ht="24">
      <c r="A88" s="58">
        <v>35</v>
      </c>
      <c r="B88" s="55" t="s">
        <v>147</v>
      </c>
      <c r="C88" s="59" t="s">
        <v>148</v>
      </c>
      <c r="D88" s="60">
        <v>5611.8</v>
      </c>
      <c r="E88" s="60">
        <v>1395.11</v>
      </c>
      <c r="F88" s="60">
        <v>20.98</v>
      </c>
      <c r="G88" s="60">
        <v>4195.71</v>
      </c>
      <c r="H88" s="61">
        <v>35892.42</v>
      </c>
      <c r="I88" s="61">
        <v>16588.14</v>
      </c>
      <c r="J88" s="61">
        <v>101.24</v>
      </c>
      <c r="K88" s="61">
        <v>19203.04</v>
      </c>
      <c r="L88" s="365">
        <v>6.3958836736875861</v>
      </c>
      <c r="M88" s="365">
        <v>11.890202206277642</v>
      </c>
      <c r="N88" s="365">
        <v>4.8255481410867489</v>
      </c>
      <c r="O88" s="365">
        <v>4.576827283105839</v>
      </c>
      <c r="P88" s="62"/>
      <c r="Q88" s="62"/>
      <c r="R88" s="62">
        <v>13</v>
      </c>
    </row>
    <row r="89" spans="1:18" ht="24">
      <c r="A89" s="58">
        <v>36</v>
      </c>
      <c r="B89" s="55" t="s">
        <v>149</v>
      </c>
      <c r="C89" s="59" t="s">
        <v>150</v>
      </c>
      <c r="D89" s="60">
        <v>2609.7600000000002</v>
      </c>
      <c r="E89" s="60">
        <v>419.51</v>
      </c>
      <c r="F89" s="60">
        <v>10.49</v>
      </c>
      <c r="G89" s="60">
        <v>2179.7600000000002</v>
      </c>
      <c r="H89" s="61">
        <v>15051.76</v>
      </c>
      <c r="I89" s="61">
        <v>4988.04</v>
      </c>
      <c r="J89" s="61">
        <v>50.62</v>
      </c>
      <c r="K89" s="61">
        <v>10013.1</v>
      </c>
      <c r="L89" s="365">
        <v>5.767488198148488</v>
      </c>
      <c r="M89" s="365">
        <v>11.890157564777956</v>
      </c>
      <c r="N89" s="365">
        <v>4.8255481410867489</v>
      </c>
      <c r="O89" s="365">
        <v>4.5936708628472855</v>
      </c>
      <c r="P89" s="62"/>
      <c r="Q89" s="62"/>
      <c r="R89" s="62">
        <v>13</v>
      </c>
    </row>
    <row r="90" spans="1:18" ht="24">
      <c r="A90" s="58">
        <v>37</v>
      </c>
      <c r="B90" s="55" t="s">
        <v>151</v>
      </c>
      <c r="C90" s="59" t="s">
        <v>152</v>
      </c>
      <c r="D90" s="60">
        <v>4123.42</v>
      </c>
      <c r="E90" s="60">
        <v>932.1</v>
      </c>
      <c r="F90" s="60">
        <v>20.98</v>
      </c>
      <c r="G90" s="60">
        <v>3170.34</v>
      </c>
      <c r="H90" s="61">
        <v>25391.45</v>
      </c>
      <c r="I90" s="61">
        <v>11082.98</v>
      </c>
      <c r="J90" s="61">
        <v>101.24</v>
      </c>
      <c r="K90" s="61">
        <v>14207.23</v>
      </c>
      <c r="L90" s="365">
        <v>6.1578616779275457</v>
      </c>
      <c r="M90" s="365">
        <v>11.890333655187211</v>
      </c>
      <c r="N90" s="365">
        <v>4.8255481410867489</v>
      </c>
      <c r="O90" s="365">
        <v>4.4812953815679073</v>
      </c>
      <c r="P90" s="62"/>
      <c r="Q90" s="62"/>
      <c r="R90" s="62">
        <v>13</v>
      </c>
    </row>
    <row r="91" spans="1:18" ht="24">
      <c r="A91" s="63">
        <v>38</v>
      </c>
      <c r="B91" s="64" t="s">
        <v>153</v>
      </c>
      <c r="C91" s="65" t="s">
        <v>154</v>
      </c>
      <c r="D91" s="66">
        <v>1759.96</v>
      </c>
      <c r="E91" s="66">
        <v>205.25</v>
      </c>
      <c r="F91" s="66">
        <v>10.49</v>
      </c>
      <c r="G91" s="66">
        <v>1544.22</v>
      </c>
      <c r="H91" s="67">
        <v>9388.9599999999991</v>
      </c>
      <c r="I91" s="67">
        <v>2440.52</v>
      </c>
      <c r="J91" s="67">
        <v>50.62</v>
      </c>
      <c r="K91" s="67">
        <v>6897.82</v>
      </c>
      <c r="L91" s="366">
        <v>5.3347576081274566</v>
      </c>
      <c r="M91" s="366">
        <v>11.89047503045067</v>
      </c>
      <c r="N91" s="366">
        <v>4.8255481410867489</v>
      </c>
      <c r="O91" s="366">
        <v>4.4668635298079282</v>
      </c>
      <c r="P91" s="68"/>
      <c r="Q91" s="68"/>
      <c r="R91" s="68">
        <v>13</v>
      </c>
    </row>
    <row r="92" spans="1:18" ht="12.75">
      <c r="A92" s="101" t="s">
        <v>155</v>
      </c>
      <c r="B92" s="100"/>
      <c r="C92" s="100"/>
      <c r="D92" s="100"/>
      <c r="E92" s="100"/>
      <c r="F92" s="100"/>
      <c r="G92" s="100"/>
      <c r="H92" s="100"/>
      <c r="I92" s="100"/>
      <c r="J92" s="100"/>
      <c r="K92" s="100"/>
      <c r="L92" s="100"/>
      <c r="M92" s="100"/>
      <c r="N92" s="100"/>
      <c r="O92" s="100"/>
      <c r="P92" s="100"/>
      <c r="Q92" s="100"/>
      <c r="R92" s="100"/>
    </row>
    <row r="93" spans="1:18">
      <c r="A93" s="63">
        <v>39</v>
      </c>
      <c r="B93" s="64" t="s">
        <v>156</v>
      </c>
      <c r="C93" s="65" t="s">
        <v>157</v>
      </c>
      <c r="D93" s="66">
        <v>1965.41</v>
      </c>
      <c r="E93" s="66">
        <v>320.99</v>
      </c>
      <c r="F93" s="66">
        <v>6.29</v>
      </c>
      <c r="G93" s="66">
        <v>1638.13</v>
      </c>
      <c r="H93" s="67">
        <v>12078.57</v>
      </c>
      <c r="I93" s="67">
        <v>3816.54</v>
      </c>
      <c r="J93" s="67">
        <v>30.37</v>
      </c>
      <c r="K93" s="67">
        <v>8231.66</v>
      </c>
      <c r="L93" s="366">
        <v>6.1455726794918109</v>
      </c>
      <c r="M93" s="366">
        <v>11.889903112246486</v>
      </c>
      <c r="N93" s="366">
        <v>4.8282988871224166</v>
      </c>
      <c r="O93" s="366">
        <v>5.025034643160188</v>
      </c>
      <c r="P93" s="68"/>
      <c r="Q93" s="68"/>
      <c r="R93" s="68">
        <v>14</v>
      </c>
    </row>
    <row r="94" spans="1:18" ht="12.75">
      <c r="A94" s="101" t="s">
        <v>158</v>
      </c>
      <c r="B94" s="100"/>
      <c r="C94" s="100"/>
      <c r="D94" s="100"/>
      <c r="E94" s="100"/>
      <c r="F94" s="100"/>
      <c r="G94" s="100"/>
      <c r="H94" s="100"/>
      <c r="I94" s="100"/>
      <c r="J94" s="100"/>
      <c r="K94" s="100"/>
      <c r="L94" s="100"/>
      <c r="M94" s="100"/>
      <c r="N94" s="100"/>
      <c r="O94" s="100"/>
      <c r="P94" s="100"/>
      <c r="Q94" s="100"/>
      <c r="R94" s="100"/>
    </row>
    <row r="95" spans="1:18">
      <c r="A95" s="63">
        <v>40</v>
      </c>
      <c r="B95" s="64" t="s">
        <v>159</v>
      </c>
      <c r="C95" s="65" t="s">
        <v>160</v>
      </c>
      <c r="D95" s="66">
        <v>1736.79</v>
      </c>
      <c r="E95" s="66">
        <v>673.5</v>
      </c>
      <c r="F95" s="66">
        <v>1.05</v>
      </c>
      <c r="G95" s="66">
        <v>1062.24</v>
      </c>
      <c r="H95" s="67">
        <v>16489.490000000002</v>
      </c>
      <c r="I95" s="67">
        <v>8007.91</v>
      </c>
      <c r="J95" s="67">
        <v>5.0599999999999996</v>
      </c>
      <c r="K95" s="67">
        <v>8476.52</v>
      </c>
      <c r="L95" s="366">
        <v>9.4942336148872357</v>
      </c>
      <c r="M95" s="366">
        <v>11.889992576095025</v>
      </c>
      <c r="N95" s="366">
        <v>4.8190476190476188</v>
      </c>
      <c r="O95" s="366">
        <v>7.9798538936586842</v>
      </c>
      <c r="P95" s="68"/>
      <c r="Q95" s="68"/>
      <c r="R95" s="68">
        <v>15</v>
      </c>
    </row>
    <row r="96" spans="1:18" ht="12.75">
      <c r="A96" s="101" t="s">
        <v>161</v>
      </c>
      <c r="B96" s="100"/>
      <c r="C96" s="100"/>
      <c r="D96" s="100"/>
      <c r="E96" s="100"/>
      <c r="F96" s="100"/>
      <c r="G96" s="100"/>
      <c r="H96" s="100"/>
      <c r="I96" s="100"/>
      <c r="J96" s="100"/>
      <c r="K96" s="100"/>
      <c r="L96" s="100"/>
      <c r="M96" s="100"/>
      <c r="N96" s="100"/>
      <c r="O96" s="100"/>
      <c r="P96" s="100"/>
      <c r="Q96" s="100"/>
      <c r="R96" s="100"/>
    </row>
    <row r="97" spans="1:18" ht="24">
      <c r="A97" s="58">
        <v>41</v>
      </c>
      <c r="B97" s="55" t="s">
        <v>162</v>
      </c>
      <c r="C97" s="59" t="s">
        <v>163</v>
      </c>
      <c r="D97" s="60">
        <v>340.8</v>
      </c>
      <c r="E97" s="60">
        <v>41.4</v>
      </c>
      <c r="F97" s="60">
        <v>1.05</v>
      </c>
      <c r="G97" s="60">
        <v>298.35000000000002</v>
      </c>
      <c r="H97" s="61">
        <v>1712.3</v>
      </c>
      <c r="I97" s="61">
        <v>492.27</v>
      </c>
      <c r="J97" s="61">
        <v>5.0599999999999996</v>
      </c>
      <c r="K97" s="61">
        <v>1214.97</v>
      </c>
      <c r="L97" s="365">
        <v>5.0243544600938961</v>
      </c>
      <c r="M97" s="365">
        <v>11.890579710144927</v>
      </c>
      <c r="N97" s="365">
        <v>4.8190476190476188</v>
      </c>
      <c r="O97" s="365">
        <v>4.0722976370035191</v>
      </c>
      <c r="P97" s="62"/>
      <c r="Q97" s="62"/>
      <c r="R97" s="62">
        <v>16</v>
      </c>
    </row>
    <row r="98" spans="1:18" ht="24">
      <c r="A98" s="58">
        <v>42</v>
      </c>
      <c r="B98" s="55" t="s">
        <v>164</v>
      </c>
      <c r="C98" s="59" t="s">
        <v>165</v>
      </c>
      <c r="D98" s="60">
        <v>562.51</v>
      </c>
      <c r="E98" s="60">
        <v>28.61</v>
      </c>
      <c r="F98" s="60">
        <v>1.05</v>
      </c>
      <c r="G98" s="60">
        <v>532.85</v>
      </c>
      <c r="H98" s="61">
        <v>2333.62</v>
      </c>
      <c r="I98" s="61">
        <v>340.12</v>
      </c>
      <c r="J98" s="61">
        <v>5.0599999999999996</v>
      </c>
      <c r="K98" s="61">
        <v>1988.44</v>
      </c>
      <c r="L98" s="365">
        <v>4.1485840251728856</v>
      </c>
      <c r="M98" s="365">
        <v>11.888150996155192</v>
      </c>
      <c r="N98" s="365">
        <v>4.8190476190476188</v>
      </c>
      <c r="O98" s="365">
        <v>3.7317068593412781</v>
      </c>
      <c r="P98" s="62"/>
      <c r="Q98" s="62"/>
      <c r="R98" s="62">
        <v>16</v>
      </c>
    </row>
    <row r="99" spans="1:18" ht="24">
      <c r="A99" s="58">
        <v>43</v>
      </c>
      <c r="B99" s="55" t="s">
        <v>166</v>
      </c>
      <c r="C99" s="59" t="s">
        <v>167</v>
      </c>
      <c r="D99" s="60">
        <v>2783.1</v>
      </c>
      <c r="E99" s="60">
        <v>394.13</v>
      </c>
      <c r="F99" s="60">
        <v>10.49</v>
      </c>
      <c r="G99" s="60">
        <v>2378.48</v>
      </c>
      <c r="H99" s="61">
        <v>19157.66</v>
      </c>
      <c r="I99" s="61">
        <v>4686.29</v>
      </c>
      <c r="J99" s="61">
        <v>50.62</v>
      </c>
      <c r="K99" s="61">
        <v>14420.75</v>
      </c>
      <c r="L99" s="365">
        <v>6.8835686824045128</v>
      </c>
      <c r="M99" s="365">
        <v>11.89021388881841</v>
      </c>
      <c r="N99" s="365">
        <v>4.8255481410867489</v>
      </c>
      <c r="O99" s="365">
        <v>6.063010830446335</v>
      </c>
      <c r="P99" s="62"/>
      <c r="Q99" s="62"/>
      <c r="R99" s="62">
        <v>16</v>
      </c>
    </row>
    <row r="100" spans="1:18" ht="12.75">
      <c r="A100" s="58"/>
      <c r="B100" s="55"/>
      <c r="C100" s="59"/>
      <c r="D100" s="60"/>
      <c r="E100" s="60"/>
      <c r="F100" s="60"/>
      <c r="G100" s="60"/>
      <c r="H100" s="61"/>
      <c r="I100" s="61"/>
      <c r="J100" s="61"/>
      <c r="K100" s="61"/>
      <c r="L100" s="365"/>
      <c r="M100" s="365"/>
      <c r="N100" s="365"/>
      <c r="O100" s="365"/>
      <c r="P100" s="53"/>
      <c r="Q100" s="53"/>
      <c r="R100" s="53"/>
    </row>
    <row r="101" spans="1:18">
      <c r="A101" s="62"/>
      <c r="B101" s="51"/>
      <c r="C101" s="62"/>
      <c r="D101" s="62"/>
      <c r="E101" s="62"/>
      <c r="F101" s="62"/>
      <c r="G101" s="62"/>
      <c r="H101" s="52"/>
      <c r="I101" s="52"/>
      <c r="J101" s="52"/>
      <c r="K101" s="52"/>
      <c r="L101" s="367"/>
      <c r="M101" s="367"/>
      <c r="N101" s="367"/>
      <c r="O101" s="367"/>
    </row>
    <row r="102" spans="1:18" ht="12.75">
      <c r="A102" s="100" t="s">
        <v>63</v>
      </c>
      <c r="B102" s="100"/>
      <c r="C102" s="100"/>
      <c r="D102" s="56">
        <v>261116.22</v>
      </c>
      <c r="E102" s="56">
        <v>55037.83</v>
      </c>
      <c r="F102" s="56">
        <v>20913.669999999998</v>
      </c>
      <c r="G102" s="56">
        <v>185164.72</v>
      </c>
      <c r="H102" s="57">
        <v>1778852.54</v>
      </c>
      <c r="I102" s="57">
        <v>654404.14</v>
      </c>
      <c r="J102" s="57">
        <v>123432.61</v>
      </c>
      <c r="K102" s="57">
        <v>1001015.79</v>
      </c>
      <c r="L102" s="368">
        <v>6.8124934559791042</v>
      </c>
      <c r="M102" s="368">
        <v>11.890078878473224</v>
      </c>
      <c r="N102" s="368">
        <v>5.9020061997726847</v>
      </c>
      <c r="O102" s="368">
        <v>5.4060827030116752</v>
      </c>
      <c r="P102" s="53"/>
      <c r="Q102" s="53"/>
      <c r="R102" s="53"/>
    </row>
    <row r="103" spans="1:18">
      <c r="A103" s="62"/>
      <c r="B103" s="51"/>
      <c r="C103" s="62"/>
      <c r="D103" s="62"/>
      <c r="E103" s="62"/>
      <c r="F103" s="62"/>
      <c r="G103" s="62"/>
      <c r="H103" s="52"/>
      <c r="I103" s="52"/>
      <c r="J103" s="52"/>
      <c r="K103" s="52"/>
      <c r="L103" s="367"/>
      <c r="M103" s="367"/>
      <c r="N103" s="367"/>
      <c r="O103" s="367"/>
    </row>
    <row r="104" spans="1:18" ht="21" customHeight="1">
      <c r="A104" s="102" t="s">
        <v>168</v>
      </c>
      <c r="B104" s="103"/>
      <c r="C104" s="103"/>
      <c r="D104" s="103"/>
      <c r="E104" s="103"/>
      <c r="F104" s="103"/>
      <c r="G104" s="103"/>
      <c r="H104" s="103"/>
      <c r="I104" s="103"/>
      <c r="J104" s="103"/>
      <c r="K104" s="103"/>
      <c r="L104" s="103"/>
      <c r="M104" s="103"/>
      <c r="N104" s="103"/>
      <c r="O104" s="103"/>
    </row>
    <row r="105" spans="1:18" ht="12.75">
      <c r="A105" s="101" t="s">
        <v>169</v>
      </c>
      <c r="B105" s="100"/>
      <c r="C105" s="100"/>
      <c r="D105" s="100"/>
      <c r="E105" s="100"/>
      <c r="F105" s="100"/>
      <c r="G105" s="100"/>
      <c r="H105" s="100"/>
      <c r="I105" s="100"/>
      <c r="J105" s="100"/>
      <c r="K105" s="100"/>
      <c r="L105" s="100"/>
      <c r="M105" s="100"/>
      <c r="N105" s="100"/>
      <c r="O105" s="100"/>
      <c r="P105" s="100"/>
      <c r="Q105" s="100"/>
      <c r="R105" s="100"/>
    </row>
    <row r="106" spans="1:18" ht="24">
      <c r="A106" s="74">
        <v>1</v>
      </c>
      <c r="B106" s="71" t="s">
        <v>170</v>
      </c>
      <c r="C106" s="75" t="s">
        <v>171</v>
      </c>
      <c r="D106" s="76">
        <v>167.45</v>
      </c>
      <c r="E106" s="76">
        <v>111.07</v>
      </c>
      <c r="F106" s="76">
        <v>56.38</v>
      </c>
      <c r="G106" s="76"/>
      <c r="H106" s="77">
        <v>1724.67</v>
      </c>
      <c r="I106" s="77">
        <v>1320.65</v>
      </c>
      <c r="J106" s="77">
        <v>404.02</v>
      </c>
      <c r="K106" s="77"/>
      <c r="L106" s="365">
        <v>10.299611824425202</v>
      </c>
      <c r="M106" s="365">
        <v>11.890249392275143</v>
      </c>
      <c r="N106" s="365">
        <v>7.1660163178432059</v>
      </c>
      <c r="O106" s="365" t="s">
        <v>138</v>
      </c>
      <c r="P106" s="78"/>
      <c r="Q106" s="78"/>
      <c r="R106" s="78">
        <v>1</v>
      </c>
    </row>
    <row r="107" spans="1:18" ht="24">
      <c r="A107" s="74">
        <v>2</v>
      </c>
      <c r="B107" s="71" t="s">
        <v>172</v>
      </c>
      <c r="C107" s="75" t="s">
        <v>173</v>
      </c>
      <c r="D107" s="76">
        <v>652.52</v>
      </c>
      <c r="E107" s="76">
        <v>375.65</v>
      </c>
      <c r="F107" s="76">
        <v>276.87</v>
      </c>
      <c r="G107" s="76"/>
      <c r="H107" s="77">
        <v>6450.77</v>
      </c>
      <c r="I107" s="77">
        <v>4466.59</v>
      </c>
      <c r="J107" s="77">
        <v>1984.18</v>
      </c>
      <c r="K107" s="77"/>
      <c r="L107" s="365">
        <v>9.8859345307423538</v>
      </c>
      <c r="M107" s="365">
        <v>11.890296818847332</v>
      </c>
      <c r="N107" s="365">
        <v>7.1664680174811286</v>
      </c>
      <c r="O107" s="365" t="s">
        <v>138</v>
      </c>
      <c r="P107" s="78"/>
      <c r="Q107" s="78"/>
      <c r="R107" s="78">
        <v>1</v>
      </c>
    </row>
    <row r="108" spans="1:18" ht="24">
      <c r="A108" s="74">
        <v>3</v>
      </c>
      <c r="B108" s="71" t="s">
        <v>174</v>
      </c>
      <c r="C108" s="75" t="s">
        <v>175</v>
      </c>
      <c r="D108" s="76">
        <v>858.39</v>
      </c>
      <c r="E108" s="76">
        <v>481.3</v>
      </c>
      <c r="F108" s="76">
        <v>377.09</v>
      </c>
      <c r="G108" s="76"/>
      <c r="H108" s="77">
        <v>8424.8799999999992</v>
      </c>
      <c r="I108" s="77">
        <v>5722.44</v>
      </c>
      <c r="J108" s="77">
        <v>2702.44</v>
      </c>
      <c r="K108" s="77"/>
      <c r="L108" s="365">
        <v>9.8147462109297638</v>
      </c>
      <c r="M108" s="365">
        <v>11.889549137751921</v>
      </c>
      <c r="N108" s="365">
        <v>7.1665650110053312</v>
      </c>
      <c r="O108" s="365" t="s">
        <v>138</v>
      </c>
      <c r="P108" s="78"/>
      <c r="Q108" s="78"/>
      <c r="R108" s="78">
        <v>1</v>
      </c>
    </row>
    <row r="109" spans="1:18" ht="24">
      <c r="A109" s="74">
        <v>4</v>
      </c>
      <c r="B109" s="71" t="s">
        <v>176</v>
      </c>
      <c r="C109" s="75" t="s">
        <v>177</v>
      </c>
      <c r="D109" s="76">
        <v>814.21</v>
      </c>
      <c r="E109" s="76">
        <v>454.66</v>
      </c>
      <c r="F109" s="76">
        <v>359.55</v>
      </c>
      <c r="G109" s="76"/>
      <c r="H109" s="77">
        <v>7982.44</v>
      </c>
      <c r="I109" s="77">
        <v>5405.7</v>
      </c>
      <c r="J109" s="77">
        <v>2576.7399999999998</v>
      </c>
      <c r="K109" s="77"/>
      <c r="L109" s="365">
        <v>9.8039080826813709</v>
      </c>
      <c r="M109" s="365">
        <v>11.88954383495359</v>
      </c>
      <c r="N109" s="365">
        <v>7.1665693227645662</v>
      </c>
      <c r="O109" s="365" t="s">
        <v>138</v>
      </c>
      <c r="P109" s="78"/>
      <c r="Q109" s="78"/>
      <c r="R109" s="78">
        <v>1</v>
      </c>
    </row>
    <row r="110" spans="1:18" ht="24">
      <c r="A110" s="74">
        <v>5</v>
      </c>
      <c r="B110" s="71" t="s">
        <v>178</v>
      </c>
      <c r="C110" s="75" t="s">
        <v>179</v>
      </c>
      <c r="D110" s="76">
        <v>1270.75</v>
      </c>
      <c r="E110" s="76">
        <v>766.65</v>
      </c>
      <c r="F110" s="76">
        <v>504.1</v>
      </c>
      <c r="G110" s="76"/>
      <c r="H110" s="77">
        <v>12712.23</v>
      </c>
      <c r="I110" s="77">
        <v>9115.7099999999991</v>
      </c>
      <c r="J110" s="77">
        <v>3596.52</v>
      </c>
      <c r="K110" s="77"/>
      <c r="L110" s="365">
        <v>10.003722211292544</v>
      </c>
      <c r="M110" s="365">
        <v>11.890315006847974</v>
      </c>
      <c r="N110" s="365">
        <v>7.134536798254314</v>
      </c>
      <c r="O110" s="365" t="s">
        <v>138</v>
      </c>
      <c r="P110" s="78"/>
      <c r="Q110" s="78"/>
      <c r="R110" s="78">
        <v>1</v>
      </c>
    </row>
    <row r="111" spans="1:18" ht="24">
      <c r="A111" s="74">
        <v>6</v>
      </c>
      <c r="B111" s="71" t="s">
        <v>180</v>
      </c>
      <c r="C111" s="75" t="s">
        <v>181</v>
      </c>
      <c r="D111" s="76">
        <v>1712.27</v>
      </c>
      <c r="E111" s="76">
        <v>919.25</v>
      </c>
      <c r="F111" s="76">
        <v>793.02</v>
      </c>
      <c r="G111" s="76"/>
      <c r="H111" s="77">
        <v>16613.47</v>
      </c>
      <c r="I111" s="77">
        <v>10930.27</v>
      </c>
      <c r="J111" s="77">
        <v>5683.2</v>
      </c>
      <c r="K111" s="77"/>
      <c r="L111" s="365">
        <v>9.7025994732139207</v>
      </c>
      <c r="M111" s="365">
        <v>11.890421539298341</v>
      </c>
      <c r="N111" s="365">
        <v>7.1665279564197624</v>
      </c>
      <c r="O111" s="365" t="s">
        <v>138</v>
      </c>
      <c r="P111" s="78"/>
      <c r="Q111" s="78"/>
      <c r="R111" s="78">
        <v>1</v>
      </c>
    </row>
    <row r="112" spans="1:18" ht="24">
      <c r="A112" s="74">
        <v>7</v>
      </c>
      <c r="B112" s="71" t="s">
        <v>182</v>
      </c>
      <c r="C112" s="75" t="s">
        <v>183</v>
      </c>
      <c r="D112" s="76">
        <v>2098.35</v>
      </c>
      <c r="E112" s="76">
        <v>1161.26</v>
      </c>
      <c r="F112" s="76">
        <v>937.09</v>
      </c>
      <c r="G112" s="76"/>
      <c r="H112" s="77">
        <v>20523.47</v>
      </c>
      <c r="I112" s="77">
        <v>13807.78</v>
      </c>
      <c r="J112" s="77">
        <v>6715.69</v>
      </c>
      <c r="K112" s="77"/>
      <c r="L112" s="365">
        <v>9.7807658398265307</v>
      </c>
      <c r="M112" s="365">
        <v>11.890343247851472</v>
      </c>
      <c r="N112" s="365">
        <v>7.1665368321079077</v>
      </c>
      <c r="O112" s="365" t="s">
        <v>138</v>
      </c>
      <c r="P112" s="78"/>
      <c r="Q112" s="78"/>
      <c r="R112" s="78">
        <v>1</v>
      </c>
    </row>
    <row r="113" spans="1:18" ht="24">
      <c r="A113" s="74">
        <v>8</v>
      </c>
      <c r="B113" s="71" t="s">
        <v>184</v>
      </c>
      <c r="C113" s="75" t="s">
        <v>185</v>
      </c>
      <c r="D113" s="76">
        <v>1380.04</v>
      </c>
      <c r="E113" s="76">
        <v>832.57</v>
      </c>
      <c r="F113" s="76">
        <v>547.47</v>
      </c>
      <c r="G113" s="76"/>
      <c r="H113" s="77">
        <v>13822.98</v>
      </c>
      <c r="I113" s="77">
        <v>9899.51</v>
      </c>
      <c r="J113" s="77">
        <v>3923.47</v>
      </c>
      <c r="K113" s="77"/>
      <c r="L113" s="365">
        <v>10.016361844584216</v>
      </c>
      <c r="M113" s="365">
        <v>11.890303518022508</v>
      </c>
      <c r="N113" s="365">
        <v>7.1665479386998365</v>
      </c>
      <c r="O113" s="365" t="s">
        <v>138</v>
      </c>
      <c r="P113" s="78"/>
      <c r="Q113" s="78"/>
      <c r="R113" s="78">
        <v>1</v>
      </c>
    </row>
    <row r="114" spans="1:18" ht="24">
      <c r="A114" s="79">
        <v>9</v>
      </c>
      <c r="B114" s="80" t="s">
        <v>186</v>
      </c>
      <c r="C114" s="81" t="s">
        <v>187</v>
      </c>
      <c r="D114" s="82">
        <v>1916.22</v>
      </c>
      <c r="E114" s="82">
        <v>1227.18</v>
      </c>
      <c r="F114" s="82">
        <v>689.04</v>
      </c>
      <c r="G114" s="82"/>
      <c r="H114" s="83">
        <v>19529.59</v>
      </c>
      <c r="I114" s="83">
        <v>14591.58</v>
      </c>
      <c r="J114" s="83">
        <v>4938.01</v>
      </c>
      <c r="K114" s="83"/>
      <c r="L114" s="366">
        <v>10.191726419722162</v>
      </c>
      <c r="M114" s="366">
        <v>11.890333936341856</v>
      </c>
      <c r="N114" s="366">
        <v>7.1665070242656457</v>
      </c>
      <c r="O114" s="366" t="s">
        <v>138</v>
      </c>
      <c r="P114" s="84"/>
      <c r="Q114" s="84"/>
      <c r="R114" s="84">
        <v>1</v>
      </c>
    </row>
    <row r="115" spans="1:18" ht="12.75">
      <c r="A115" s="101" t="s">
        <v>188</v>
      </c>
      <c r="B115" s="100"/>
      <c r="C115" s="100"/>
      <c r="D115" s="100"/>
      <c r="E115" s="100"/>
      <c r="F115" s="100"/>
      <c r="G115" s="100"/>
      <c r="H115" s="100"/>
      <c r="I115" s="100"/>
      <c r="J115" s="100"/>
      <c r="K115" s="100"/>
      <c r="L115" s="100"/>
      <c r="M115" s="100"/>
      <c r="N115" s="100"/>
      <c r="O115" s="100"/>
      <c r="P115" s="100"/>
      <c r="Q115" s="100"/>
      <c r="R115" s="100"/>
    </row>
    <row r="116" spans="1:18" ht="36">
      <c r="A116" s="74">
        <v>10</v>
      </c>
      <c r="B116" s="71" t="s">
        <v>189</v>
      </c>
      <c r="C116" s="75" t="s">
        <v>190</v>
      </c>
      <c r="D116" s="76">
        <v>117.66</v>
      </c>
      <c r="E116" s="76">
        <v>100.65</v>
      </c>
      <c r="F116" s="76">
        <v>10.19</v>
      </c>
      <c r="G116" s="76">
        <v>6.82</v>
      </c>
      <c r="H116" s="77">
        <v>1283.46</v>
      </c>
      <c r="I116" s="77">
        <v>1196.79</v>
      </c>
      <c r="J116" s="77">
        <v>57.95</v>
      </c>
      <c r="K116" s="77">
        <v>28.72</v>
      </c>
      <c r="L116" s="365">
        <v>10.908210096889343</v>
      </c>
      <c r="M116" s="365">
        <v>11.890611028315945</v>
      </c>
      <c r="N116" s="365">
        <v>5.686947988223749</v>
      </c>
      <c r="O116" s="365">
        <v>4.2111436950146626</v>
      </c>
      <c r="P116" s="78"/>
      <c r="Q116" s="78"/>
      <c r="R116" s="78">
        <v>2</v>
      </c>
    </row>
    <row r="117" spans="1:18" ht="36">
      <c r="A117" s="74">
        <v>11</v>
      </c>
      <c r="B117" s="71" t="s">
        <v>191</v>
      </c>
      <c r="C117" s="75" t="s">
        <v>192</v>
      </c>
      <c r="D117" s="76">
        <v>116.84</v>
      </c>
      <c r="E117" s="76">
        <v>100.54</v>
      </c>
      <c r="F117" s="76">
        <v>9.48</v>
      </c>
      <c r="G117" s="76">
        <v>6.82</v>
      </c>
      <c r="H117" s="77">
        <v>1277.82</v>
      </c>
      <c r="I117" s="77">
        <v>1195.43</v>
      </c>
      <c r="J117" s="77">
        <v>53.67</v>
      </c>
      <c r="K117" s="77">
        <v>28.72</v>
      </c>
      <c r="L117" s="365">
        <v>10.936494351249571</v>
      </c>
      <c r="M117" s="365">
        <v>11.890093495126317</v>
      </c>
      <c r="N117" s="365">
        <v>5.6613924050632907</v>
      </c>
      <c r="O117" s="365">
        <v>4.2111436950146626</v>
      </c>
      <c r="P117" s="78"/>
      <c r="Q117" s="78"/>
      <c r="R117" s="78">
        <v>2</v>
      </c>
    </row>
    <row r="118" spans="1:18" ht="36">
      <c r="A118" s="79">
        <v>12</v>
      </c>
      <c r="B118" s="80" t="s">
        <v>193</v>
      </c>
      <c r="C118" s="81" t="s">
        <v>194</v>
      </c>
      <c r="D118" s="82">
        <v>46.15</v>
      </c>
      <c r="E118" s="82">
        <v>33.64</v>
      </c>
      <c r="F118" s="82">
        <v>5.69</v>
      </c>
      <c r="G118" s="82">
        <v>6.82</v>
      </c>
      <c r="H118" s="83">
        <v>460.65</v>
      </c>
      <c r="I118" s="83">
        <v>400</v>
      </c>
      <c r="J118" s="83">
        <v>31.93</v>
      </c>
      <c r="K118" s="83">
        <v>28.72</v>
      </c>
      <c r="L118" s="366">
        <v>9.9815817984832069</v>
      </c>
      <c r="M118" s="366">
        <v>11.890606420927467</v>
      </c>
      <c r="N118" s="366">
        <v>5.6115992970123019</v>
      </c>
      <c r="O118" s="366">
        <v>4.2111436950146626</v>
      </c>
      <c r="P118" s="84"/>
      <c r="Q118" s="84"/>
      <c r="R118" s="84">
        <v>2</v>
      </c>
    </row>
    <row r="119" spans="1:18" ht="12.75">
      <c r="A119" s="101" t="s">
        <v>195</v>
      </c>
      <c r="B119" s="100"/>
      <c r="C119" s="100"/>
      <c r="D119" s="100"/>
      <c r="E119" s="100"/>
      <c r="F119" s="100"/>
      <c r="G119" s="100"/>
      <c r="H119" s="100"/>
      <c r="I119" s="100"/>
      <c r="J119" s="100"/>
      <c r="K119" s="100"/>
      <c r="L119" s="100"/>
      <c r="M119" s="100"/>
      <c r="N119" s="100"/>
      <c r="O119" s="100"/>
      <c r="P119" s="100"/>
      <c r="Q119" s="100"/>
      <c r="R119" s="100"/>
    </row>
    <row r="120" spans="1:18" ht="36">
      <c r="A120" s="74">
        <v>13</v>
      </c>
      <c r="B120" s="71" t="s">
        <v>196</v>
      </c>
      <c r="C120" s="75" t="s">
        <v>197</v>
      </c>
      <c r="D120" s="76">
        <v>2970.69</v>
      </c>
      <c r="E120" s="76">
        <v>1174.02</v>
      </c>
      <c r="F120" s="76">
        <v>131.15</v>
      </c>
      <c r="G120" s="76">
        <v>1665.52</v>
      </c>
      <c r="H120" s="77">
        <v>22289.95</v>
      </c>
      <c r="I120" s="77">
        <v>13958.7</v>
      </c>
      <c r="J120" s="77">
        <v>638.14</v>
      </c>
      <c r="K120" s="77">
        <v>7693.11</v>
      </c>
      <c r="L120" s="365">
        <v>7.503290481335986</v>
      </c>
      <c r="M120" s="365">
        <v>11.889661164205039</v>
      </c>
      <c r="N120" s="365">
        <v>4.8657262676324819</v>
      </c>
      <c r="O120" s="365">
        <v>4.6190439022047167</v>
      </c>
      <c r="P120" s="78"/>
      <c r="Q120" s="78"/>
      <c r="R120" s="78">
        <v>3</v>
      </c>
    </row>
    <row r="121" spans="1:18" ht="36">
      <c r="A121" s="74">
        <v>14</v>
      </c>
      <c r="B121" s="71" t="s">
        <v>198</v>
      </c>
      <c r="C121" s="75" t="s">
        <v>199</v>
      </c>
      <c r="D121" s="76">
        <v>4667.49</v>
      </c>
      <c r="E121" s="76">
        <v>1052.06</v>
      </c>
      <c r="F121" s="76">
        <v>81.13</v>
      </c>
      <c r="G121" s="76">
        <v>3534.3</v>
      </c>
      <c r="H121" s="77">
        <v>26533.94</v>
      </c>
      <c r="I121" s="77">
        <v>12508.7</v>
      </c>
      <c r="J121" s="77">
        <v>393.25</v>
      </c>
      <c r="K121" s="77">
        <v>13631.99</v>
      </c>
      <c r="L121" s="365">
        <v>5.6848413172818795</v>
      </c>
      <c r="M121" s="365">
        <v>11.889721118567383</v>
      </c>
      <c r="N121" s="365">
        <v>4.8471588808085793</v>
      </c>
      <c r="O121" s="365">
        <v>3.8570551452904391</v>
      </c>
      <c r="P121" s="78"/>
      <c r="Q121" s="78"/>
      <c r="R121" s="78">
        <v>3</v>
      </c>
    </row>
    <row r="122" spans="1:18" ht="36">
      <c r="A122" s="74">
        <v>15</v>
      </c>
      <c r="B122" s="71" t="s">
        <v>200</v>
      </c>
      <c r="C122" s="75" t="s">
        <v>201</v>
      </c>
      <c r="D122" s="76">
        <v>1309.92</v>
      </c>
      <c r="E122" s="76">
        <v>494.49</v>
      </c>
      <c r="F122" s="76">
        <v>109.65</v>
      </c>
      <c r="G122" s="76">
        <v>705.78</v>
      </c>
      <c r="H122" s="77">
        <v>9507.99</v>
      </c>
      <c r="I122" s="77">
        <v>5879.56</v>
      </c>
      <c r="J122" s="77">
        <v>550.41</v>
      </c>
      <c r="K122" s="77">
        <v>3078.02</v>
      </c>
      <c r="L122" s="365">
        <v>7.2584508977647486</v>
      </c>
      <c r="M122" s="365">
        <v>11.890149446904893</v>
      </c>
      <c r="N122" s="365">
        <v>5.0196990424076606</v>
      </c>
      <c r="O122" s="365">
        <v>4.3611607016350709</v>
      </c>
      <c r="P122" s="78"/>
      <c r="Q122" s="78"/>
      <c r="R122" s="78">
        <v>3</v>
      </c>
    </row>
    <row r="123" spans="1:18" ht="48">
      <c r="A123" s="79">
        <v>16</v>
      </c>
      <c r="B123" s="80" t="s">
        <v>202</v>
      </c>
      <c r="C123" s="81" t="s">
        <v>203</v>
      </c>
      <c r="D123" s="82">
        <v>2295.31</v>
      </c>
      <c r="E123" s="82">
        <v>313.63</v>
      </c>
      <c r="F123" s="82">
        <v>50.72</v>
      </c>
      <c r="G123" s="82">
        <v>1930.96</v>
      </c>
      <c r="H123" s="83">
        <v>11366.57</v>
      </c>
      <c r="I123" s="83">
        <v>3729.08</v>
      </c>
      <c r="J123" s="83">
        <v>258.95999999999998</v>
      </c>
      <c r="K123" s="83">
        <v>7378.53</v>
      </c>
      <c r="L123" s="366">
        <v>4.9520849035642245</v>
      </c>
      <c r="M123" s="366">
        <v>11.89006153748047</v>
      </c>
      <c r="N123" s="366">
        <v>5.1056782334384856</v>
      </c>
      <c r="O123" s="366">
        <v>3.8211718523428759</v>
      </c>
      <c r="P123" s="84"/>
      <c r="Q123" s="84"/>
      <c r="R123" s="84">
        <v>3</v>
      </c>
    </row>
    <row r="124" spans="1:18" ht="12.75">
      <c r="A124" s="101" t="s">
        <v>204</v>
      </c>
      <c r="B124" s="100"/>
      <c r="C124" s="100"/>
      <c r="D124" s="100"/>
      <c r="E124" s="100"/>
      <c r="F124" s="100"/>
      <c r="G124" s="100"/>
      <c r="H124" s="100"/>
      <c r="I124" s="100"/>
      <c r="J124" s="100"/>
      <c r="K124" s="100"/>
      <c r="L124" s="100"/>
      <c r="M124" s="100"/>
      <c r="N124" s="100"/>
      <c r="O124" s="100"/>
      <c r="P124" s="100"/>
      <c r="Q124" s="100"/>
      <c r="R124" s="100"/>
    </row>
    <row r="125" spans="1:18" ht="24">
      <c r="A125" s="74">
        <v>17</v>
      </c>
      <c r="B125" s="71" t="s">
        <v>205</v>
      </c>
      <c r="C125" s="75" t="s">
        <v>206</v>
      </c>
      <c r="D125" s="76">
        <v>6611.63</v>
      </c>
      <c r="E125" s="76">
        <v>4172.8100000000004</v>
      </c>
      <c r="F125" s="76">
        <v>131.13</v>
      </c>
      <c r="G125" s="76">
        <v>2307.69</v>
      </c>
      <c r="H125" s="77">
        <v>60616.05</v>
      </c>
      <c r="I125" s="77">
        <v>49615.02</v>
      </c>
      <c r="J125" s="77">
        <v>632.73</v>
      </c>
      <c r="K125" s="77">
        <v>10368.299999999999</v>
      </c>
      <c r="L125" s="365">
        <v>9.168094705844096</v>
      </c>
      <c r="M125" s="365">
        <v>11.890074074784136</v>
      </c>
      <c r="N125" s="365">
        <v>4.8252116220544501</v>
      </c>
      <c r="O125" s="365">
        <v>4.4929344929344923</v>
      </c>
      <c r="P125" s="78"/>
      <c r="Q125" s="78"/>
      <c r="R125" s="78">
        <v>4</v>
      </c>
    </row>
    <row r="126" spans="1:18" ht="24">
      <c r="A126" s="74">
        <v>18</v>
      </c>
      <c r="B126" s="71" t="s">
        <v>207</v>
      </c>
      <c r="C126" s="75" t="s">
        <v>208</v>
      </c>
      <c r="D126" s="76">
        <v>9426.9699999999993</v>
      </c>
      <c r="E126" s="76">
        <v>4264.5200000000004</v>
      </c>
      <c r="F126" s="76">
        <v>94.41</v>
      </c>
      <c r="G126" s="76">
        <v>5068.04</v>
      </c>
      <c r="H126" s="77">
        <v>70448.009999999995</v>
      </c>
      <c r="I126" s="77">
        <v>50705.46</v>
      </c>
      <c r="J126" s="77">
        <v>455.56</v>
      </c>
      <c r="K126" s="77">
        <v>19286.990000000002</v>
      </c>
      <c r="L126" s="365">
        <v>7.4730279188328801</v>
      </c>
      <c r="M126" s="365">
        <v>11.890074381173026</v>
      </c>
      <c r="N126" s="365">
        <v>4.8253362991208562</v>
      </c>
      <c r="O126" s="365">
        <v>3.8056112422159258</v>
      </c>
      <c r="P126" s="78"/>
      <c r="Q126" s="78"/>
      <c r="R126" s="78">
        <v>4</v>
      </c>
    </row>
    <row r="127" spans="1:18" ht="36">
      <c r="A127" s="74">
        <v>19</v>
      </c>
      <c r="B127" s="71" t="s">
        <v>209</v>
      </c>
      <c r="C127" s="75" t="s">
        <v>210</v>
      </c>
      <c r="D127" s="76">
        <v>5379.51</v>
      </c>
      <c r="E127" s="76">
        <v>3639.87</v>
      </c>
      <c r="F127" s="76">
        <v>87.07</v>
      </c>
      <c r="G127" s="76">
        <v>1652.57</v>
      </c>
      <c r="H127" s="77">
        <v>51024.58</v>
      </c>
      <c r="I127" s="77">
        <v>43278.35</v>
      </c>
      <c r="J127" s="77">
        <v>420.13</v>
      </c>
      <c r="K127" s="77">
        <v>7326.1</v>
      </c>
      <c r="L127" s="365">
        <v>9.4849865508196842</v>
      </c>
      <c r="M127" s="365">
        <v>11.890081239165134</v>
      </c>
      <c r="N127" s="365">
        <v>4.8251981164580222</v>
      </c>
      <c r="O127" s="365">
        <v>4.4331556303212576</v>
      </c>
      <c r="P127" s="78"/>
      <c r="Q127" s="78"/>
      <c r="R127" s="78">
        <v>4</v>
      </c>
    </row>
    <row r="128" spans="1:18" ht="36">
      <c r="A128" s="79">
        <v>20</v>
      </c>
      <c r="B128" s="80" t="s">
        <v>211</v>
      </c>
      <c r="C128" s="81" t="s">
        <v>212</v>
      </c>
      <c r="D128" s="82">
        <v>7080.59</v>
      </c>
      <c r="E128" s="82">
        <v>3582.8</v>
      </c>
      <c r="F128" s="82">
        <v>60.84</v>
      </c>
      <c r="G128" s="82">
        <v>3436.95</v>
      </c>
      <c r="H128" s="83">
        <v>55853.35</v>
      </c>
      <c r="I128" s="83">
        <v>42599.86</v>
      </c>
      <c r="J128" s="83">
        <v>293.58</v>
      </c>
      <c r="K128" s="83">
        <v>12959.91</v>
      </c>
      <c r="L128" s="366">
        <v>7.8882338901136766</v>
      </c>
      <c r="M128" s="366">
        <v>11.890102712961928</v>
      </c>
      <c r="N128" s="366">
        <v>4.8254437869822482</v>
      </c>
      <c r="O128" s="366">
        <v>3.7707589577968839</v>
      </c>
      <c r="P128" s="84"/>
      <c r="Q128" s="84"/>
      <c r="R128" s="84">
        <v>4</v>
      </c>
    </row>
    <row r="129" spans="1:18" ht="12.75">
      <c r="A129" s="101" t="s">
        <v>213</v>
      </c>
      <c r="B129" s="100"/>
      <c r="C129" s="100"/>
      <c r="D129" s="100"/>
      <c r="E129" s="100"/>
      <c r="F129" s="100"/>
      <c r="G129" s="100"/>
      <c r="H129" s="100"/>
      <c r="I129" s="100"/>
      <c r="J129" s="100"/>
      <c r="K129" s="100"/>
      <c r="L129" s="100"/>
      <c r="M129" s="100"/>
      <c r="N129" s="100"/>
      <c r="O129" s="100"/>
      <c r="P129" s="100"/>
      <c r="Q129" s="100"/>
      <c r="R129" s="100"/>
    </row>
    <row r="130" spans="1:18">
      <c r="A130" s="79">
        <v>21</v>
      </c>
      <c r="B130" s="80" t="s">
        <v>214</v>
      </c>
      <c r="C130" s="81" t="s">
        <v>215</v>
      </c>
      <c r="D130" s="82">
        <v>4484.6000000000004</v>
      </c>
      <c r="E130" s="82">
        <v>1397.25</v>
      </c>
      <c r="F130" s="82">
        <v>744.91</v>
      </c>
      <c r="G130" s="82">
        <v>2342.44</v>
      </c>
      <c r="H130" s="83">
        <v>40299.199999999997</v>
      </c>
      <c r="I130" s="83">
        <v>16612.64</v>
      </c>
      <c r="J130" s="83">
        <v>5132.6499999999996</v>
      </c>
      <c r="K130" s="83">
        <v>18553.91</v>
      </c>
      <c r="L130" s="366">
        <v>8.9861303126254271</v>
      </c>
      <c r="M130" s="366">
        <v>11.889525854356771</v>
      </c>
      <c r="N130" s="366">
        <v>6.8902954719362066</v>
      </c>
      <c r="O130" s="366">
        <v>7.9207621113027438</v>
      </c>
      <c r="P130" s="84"/>
      <c r="Q130" s="84"/>
      <c r="R130" s="84">
        <v>5</v>
      </c>
    </row>
    <row r="131" spans="1:18" ht="12.75">
      <c r="A131" s="101" t="s">
        <v>216</v>
      </c>
      <c r="B131" s="100"/>
      <c r="C131" s="100"/>
      <c r="D131" s="100"/>
      <c r="E131" s="100"/>
      <c r="F131" s="100"/>
      <c r="G131" s="100"/>
      <c r="H131" s="100"/>
      <c r="I131" s="100"/>
      <c r="J131" s="100"/>
      <c r="K131" s="100"/>
      <c r="L131" s="100"/>
      <c r="M131" s="100"/>
      <c r="N131" s="100"/>
      <c r="O131" s="100"/>
      <c r="P131" s="100"/>
      <c r="Q131" s="100"/>
      <c r="R131" s="100"/>
    </row>
    <row r="132" spans="1:18" ht="24">
      <c r="A132" s="79">
        <v>22</v>
      </c>
      <c r="B132" s="80" t="s">
        <v>217</v>
      </c>
      <c r="C132" s="81" t="s">
        <v>218</v>
      </c>
      <c r="D132" s="82">
        <v>890.91</v>
      </c>
      <c r="E132" s="82">
        <v>332.73</v>
      </c>
      <c r="F132" s="82">
        <v>18.88</v>
      </c>
      <c r="G132" s="82">
        <v>539.29999999999995</v>
      </c>
      <c r="H132" s="83">
        <v>6176.08</v>
      </c>
      <c r="I132" s="83">
        <v>3956.12</v>
      </c>
      <c r="J132" s="83">
        <v>91.11</v>
      </c>
      <c r="K132" s="83">
        <v>2128.85</v>
      </c>
      <c r="L132" s="366">
        <v>6.9323276200738571</v>
      </c>
      <c r="M132" s="366">
        <v>11.889880684038108</v>
      </c>
      <c r="N132" s="366">
        <v>4.8257415254237293</v>
      </c>
      <c r="O132" s="366">
        <v>3.9474318561097719</v>
      </c>
      <c r="P132" s="84"/>
      <c r="Q132" s="84"/>
      <c r="R132" s="84">
        <v>6</v>
      </c>
    </row>
    <row r="133" spans="1:18" ht="12.75">
      <c r="A133" s="101" t="s">
        <v>219</v>
      </c>
      <c r="B133" s="100"/>
      <c r="C133" s="100"/>
      <c r="D133" s="100"/>
      <c r="E133" s="100"/>
      <c r="F133" s="100"/>
      <c r="G133" s="100"/>
      <c r="H133" s="100"/>
      <c r="I133" s="100"/>
      <c r="J133" s="100"/>
      <c r="K133" s="100"/>
      <c r="L133" s="100"/>
      <c r="M133" s="100"/>
      <c r="N133" s="100"/>
      <c r="O133" s="100"/>
      <c r="P133" s="100"/>
      <c r="Q133" s="100"/>
      <c r="R133" s="100"/>
    </row>
    <row r="134" spans="1:18" ht="24">
      <c r="A134" s="79">
        <v>23</v>
      </c>
      <c r="B134" s="80" t="s">
        <v>220</v>
      </c>
      <c r="C134" s="81" t="s">
        <v>221</v>
      </c>
      <c r="D134" s="82">
        <v>7886.3</v>
      </c>
      <c r="E134" s="82">
        <v>922.42</v>
      </c>
      <c r="F134" s="82">
        <v>463.23</v>
      </c>
      <c r="G134" s="82">
        <v>6500.65</v>
      </c>
      <c r="H134" s="83">
        <v>47915.53</v>
      </c>
      <c r="I134" s="83">
        <v>10967.89</v>
      </c>
      <c r="J134" s="83">
        <v>3086.93</v>
      </c>
      <c r="K134" s="83">
        <v>33860.71</v>
      </c>
      <c r="L134" s="366">
        <v>6.0757934646158525</v>
      </c>
      <c r="M134" s="366">
        <v>11.890342793955032</v>
      </c>
      <c r="N134" s="366">
        <v>6.6639250480322945</v>
      </c>
      <c r="O134" s="366">
        <v>5.2088191180881918</v>
      </c>
      <c r="P134" s="84"/>
      <c r="Q134" s="84"/>
      <c r="R134" s="84">
        <v>7</v>
      </c>
    </row>
    <row r="135" spans="1:18" ht="12.75">
      <c r="A135" s="101" t="s">
        <v>222</v>
      </c>
      <c r="B135" s="100"/>
      <c r="C135" s="100"/>
      <c r="D135" s="100"/>
      <c r="E135" s="100"/>
      <c r="F135" s="100"/>
      <c r="G135" s="100"/>
      <c r="H135" s="100"/>
      <c r="I135" s="100"/>
      <c r="J135" s="100"/>
      <c r="K135" s="100"/>
      <c r="L135" s="100"/>
      <c r="M135" s="100"/>
      <c r="N135" s="100"/>
      <c r="O135" s="100"/>
      <c r="P135" s="100"/>
      <c r="Q135" s="100"/>
      <c r="R135" s="100"/>
    </row>
    <row r="136" spans="1:18" ht="24">
      <c r="A136" s="74">
        <v>24</v>
      </c>
      <c r="B136" s="71" t="s">
        <v>223</v>
      </c>
      <c r="C136" s="75" t="s">
        <v>224</v>
      </c>
      <c r="D136" s="76">
        <v>8878.1299999999992</v>
      </c>
      <c r="E136" s="76">
        <v>3373.47</v>
      </c>
      <c r="F136" s="76">
        <v>469.41</v>
      </c>
      <c r="G136" s="76">
        <v>5035.25</v>
      </c>
      <c r="H136" s="77">
        <v>65231.71</v>
      </c>
      <c r="I136" s="77">
        <v>40110.39</v>
      </c>
      <c r="J136" s="77">
        <v>2529.0500000000002</v>
      </c>
      <c r="K136" s="77">
        <v>22592.27</v>
      </c>
      <c r="L136" s="365">
        <v>7.3474605575723722</v>
      </c>
      <c r="M136" s="365">
        <v>11.889950110716859</v>
      </c>
      <c r="N136" s="365">
        <v>5.3877207558424409</v>
      </c>
      <c r="O136" s="365">
        <v>4.4868219055657619</v>
      </c>
      <c r="P136" s="78"/>
      <c r="Q136" s="78"/>
      <c r="R136" s="78">
        <v>8</v>
      </c>
    </row>
    <row r="137" spans="1:18" ht="24">
      <c r="A137" s="74">
        <v>25</v>
      </c>
      <c r="B137" s="71" t="s">
        <v>225</v>
      </c>
      <c r="C137" s="75" t="s">
        <v>226</v>
      </c>
      <c r="D137" s="76">
        <v>10385.27</v>
      </c>
      <c r="E137" s="76">
        <v>3950.94</v>
      </c>
      <c r="F137" s="76">
        <v>610.66999999999996</v>
      </c>
      <c r="G137" s="76">
        <v>5823.66</v>
      </c>
      <c r="H137" s="77">
        <v>76498.12</v>
      </c>
      <c r="I137" s="77">
        <v>46976.44</v>
      </c>
      <c r="J137" s="77">
        <v>3386.64</v>
      </c>
      <c r="K137" s="77">
        <v>26135.040000000001</v>
      </c>
      <c r="L137" s="365">
        <v>7.3660212974722841</v>
      </c>
      <c r="M137" s="365">
        <v>11.889940115516815</v>
      </c>
      <c r="N137" s="365">
        <v>5.5457775885502807</v>
      </c>
      <c r="O137" s="365">
        <v>4.4877345174683967</v>
      </c>
      <c r="P137" s="78"/>
      <c r="Q137" s="78"/>
      <c r="R137" s="78">
        <v>8</v>
      </c>
    </row>
    <row r="138" spans="1:18" ht="24">
      <c r="A138" s="74">
        <v>26</v>
      </c>
      <c r="B138" s="71" t="s">
        <v>227</v>
      </c>
      <c r="C138" s="75" t="s">
        <v>228</v>
      </c>
      <c r="D138" s="76">
        <v>7908.44</v>
      </c>
      <c r="E138" s="76">
        <v>3468.15</v>
      </c>
      <c r="F138" s="76">
        <v>481.06</v>
      </c>
      <c r="G138" s="76">
        <v>3959.23</v>
      </c>
      <c r="H138" s="77">
        <v>62052.28</v>
      </c>
      <c r="I138" s="77">
        <v>41236.089999999997</v>
      </c>
      <c r="J138" s="77">
        <v>2632.21</v>
      </c>
      <c r="K138" s="77">
        <v>18183.98</v>
      </c>
      <c r="L138" s="365">
        <v>7.8463363191729343</v>
      </c>
      <c r="M138" s="365">
        <v>11.889938439802199</v>
      </c>
      <c r="N138" s="365">
        <v>5.4716875233858566</v>
      </c>
      <c r="O138" s="365">
        <v>4.592807187256108</v>
      </c>
      <c r="P138" s="78"/>
      <c r="Q138" s="78"/>
      <c r="R138" s="78">
        <v>8</v>
      </c>
    </row>
    <row r="139" spans="1:18" ht="24">
      <c r="A139" s="74">
        <v>27</v>
      </c>
      <c r="B139" s="71" t="s">
        <v>229</v>
      </c>
      <c r="C139" s="75" t="s">
        <v>230</v>
      </c>
      <c r="D139" s="76">
        <v>9279.9599999999991</v>
      </c>
      <c r="E139" s="76">
        <v>3993.89</v>
      </c>
      <c r="F139" s="76">
        <v>592.69000000000005</v>
      </c>
      <c r="G139" s="76">
        <v>4693.38</v>
      </c>
      <c r="H139" s="77">
        <v>72156.06</v>
      </c>
      <c r="I139" s="77">
        <v>47487.11</v>
      </c>
      <c r="J139" s="77">
        <v>3267.63</v>
      </c>
      <c r="K139" s="77">
        <v>21401.32</v>
      </c>
      <c r="L139" s="365">
        <v>7.7754710149612718</v>
      </c>
      <c r="M139" s="365">
        <v>11.889939382406627</v>
      </c>
      <c r="N139" s="365">
        <v>5.5132193895628401</v>
      </c>
      <c r="O139" s="365">
        <v>4.5598950010440236</v>
      </c>
      <c r="P139" s="78"/>
      <c r="Q139" s="78"/>
      <c r="R139" s="78">
        <v>8</v>
      </c>
    </row>
    <row r="140" spans="1:18" ht="24">
      <c r="A140" s="74">
        <v>28</v>
      </c>
      <c r="B140" s="71" t="s">
        <v>231</v>
      </c>
      <c r="C140" s="75" t="s">
        <v>232</v>
      </c>
      <c r="D140" s="76">
        <v>14843.32</v>
      </c>
      <c r="E140" s="76">
        <v>2595.2600000000002</v>
      </c>
      <c r="F140" s="76">
        <v>362.47</v>
      </c>
      <c r="G140" s="76">
        <v>11885.59</v>
      </c>
      <c r="H140" s="77">
        <v>73694.149999999994</v>
      </c>
      <c r="I140" s="77">
        <v>30857.49</v>
      </c>
      <c r="J140" s="77">
        <v>1983.71</v>
      </c>
      <c r="K140" s="77">
        <v>40852.949999999997</v>
      </c>
      <c r="L140" s="365">
        <v>4.9648023488006725</v>
      </c>
      <c r="M140" s="365">
        <v>11.889941662877707</v>
      </c>
      <c r="N140" s="365">
        <v>5.4727563660440861</v>
      </c>
      <c r="O140" s="365">
        <v>3.4371831772760122</v>
      </c>
      <c r="P140" s="78"/>
      <c r="Q140" s="78"/>
      <c r="R140" s="78">
        <v>8</v>
      </c>
    </row>
    <row r="141" spans="1:18" ht="24">
      <c r="A141" s="74">
        <v>29</v>
      </c>
      <c r="B141" s="71" t="s">
        <v>233</v>
      </c>
      <c r="C141" s="75" t="s">
        <v>234</v>
      </c>
      <c r="D141" s="76">
        <v>17442.400000000001</v>
      </c>
      <c r="E141" s="76">
        <v>2997.69</v>
      </c>
      <c r="F141" s="76">
        <v>433.1</v>
      </c>
      <c r="G141" s="76">
        <v>14011.61</v>
      </c>
      <c r="H141" s="77">
        <v>85704.77</v>
      </c>
      <c r="I141" s="77">
        <v>35642.36</v>
      </c>
      <c r="J141" s="77">
        <v>2359.7199999999998</v>
      </c>
      <c r="K141" s="77">
        <v>47702.69</v>
      </c>
      <c r="L141" s="365">
        <v>4.9135881530064669</v>
      </c>
      <c r="M141" s="365">
        <v>11.889941921946566</v>
      </c>
      <c r="N141" s="365">
        <v>5.4484414684830282</v>
      </c>
      <c r="O141" s="365">
        <v>3.4045116870937746</v>
      </c>
      <c r="P141" s="78"/>
      <c r="Q141" s="78"/>
      <c r="R141" s="78">
        <v>8</v>
      </c>
    </row>
    <row r="142" spans="1:18" ht="24">
      <c r="A142" s="74">
        <v>30</v>
      </c>
      <c r="B142" s="71" t="s">
        <v>235</v>
      </c>
      <c r="C142" s="75" t="s">
        <v>236</v>
      </c>
      <c r="D142" s="76">
        <v>13948.79</v>
      </c>
      <c r="E142" s="76">
        <v>2632.88</v>
      </c>
      <c r="F142" s="76">
        <v>351.2</v>
      </c>
      <c r="G142" s="76">
        <v>10964.71</v>
      </c>
      <c r="H142" s="77">
        <v>70223.7</v>
      </c>
      <c r="I142" s="77">
        <v>31304.79</v>
      </c>
      <c r="J142" s="77">
        <v>1902.9</v>
      </c>
      <c r="K142" s="77">
        <v>37016.01</v>
      </c>
      <c r="L142" s="365">
        <v>5.0343936642533142</v>
      </c>
      <c r="M142" s="365">
        <v>11.889941812767768</v>
      </c>
      <c r="N142" s="365">
        <v>5.4182801822323468</v>
      </c>
      <c r="O142" s="365">
        <v>3.3759223910162701</v>
      </c>
      <c r="P142" s="78"/>
      <c r="Q142" s="78"/>
      <c r="R142" s="78">
        <v>8</v>
      </c>
    </row>
    <row r="143" spans="1:18" ht="24">
      <c r="A143" s="79">
        <v>31</v>
      </c>
      <c r="B143" s="80" t="s">
        <v>237</v>
      </c>
      <c r="C143" s="81" t="s">
        <v>238</v>
      </c>
      <c r="D143" s="82">
        <v>17011.96</v>
      </c>
      <c r="E143" s="82">
        <v>3361.56</v>
      </c>
      <c r="F143" s="82">
        <v>422.64</v>
      </c>
      <c r="G143" s="82">
        <v>13227.76</v>
      </c>
      <c r="H143" s="83">
        <v>86756.65</v>
      </c>
      <c r="I143" s="83">
        <v>39968.74</v>
      </c>
      <c r="J143" s="83">
        <v>2294.58</v>
      </c>
      <c r="K143" s="83">
        <v>44493.33</v>
      </c>
      <c r="L143" s="366">
        <v>5.0997445326699564</v>
      </c>
      <c r="M143" s="366">
        <v>11.889938004973882</v>
      </c>
      <c r="N143" s="366">
        <v>5.4291595684270302</v>
      </c>
      <c r="O143" s="366">
        <v>3.3636329960628255</v>
      </c>
      <c r="P143" s="84"/>
      <c r="Q143" s="84"/>
      <c r="R143" s="84">
        <v>8</v>
      </c>
    </row>
    <row r="144" spans="1:18" ht="12.75">
      <c r="A144" s="101" t="s">
        <v>239</v>
      </c>
      <c r="B144" s="100"/>
      <c r="C144" s="100"/>
      <c r="D144" s="100"/>
      <c r="E144" s="100"/>
      <c r="F144" s="100"/>
      <c r="G144" s="100"/>
      <c r="H144" s="100"/>
      <c r="I144" s="100"/>
      <c r="J144" s="100"/>
      <c r="K144" s="100"/>
      <c r="L144" s="100"/>
      <c r="M144" s="100"/>
      <c r="N144" s="100"/>
      <c r="O144" s="100"/>
      <c r="P144" s="100"/>
      <c r="Q144" s="100"/>
      <c r="R144" s="100"/>
    </row>
    <row r="145" spans="1:18">
      <c r="A145" s="79">
        <v>32</v>
      </c>
      <c r="B145" s="80" t="s">
        <v>240</v>
      </c>
      <c r="C145" s="81" t="s">
        <v>241</v>
      </c>
      <c r="D145" s="82">
        <v>2772.36</v>
      </c>
      <c r="E145" s="82">
        <v>2497.44</v>
      </c>
      <c r="F145" s="82">
        <v>274.92</v>
      </c>
      <c r="G145" s="82"/>
      <c r="H145" s="83">
        <v>30902.1</v>
      </c>
      <c r="I145" s="83">
        <v>29693.4</v>
      </c>
      <c r="J145" s="83">
        <v>1208.7</v>
      </c>
      <c r="K145" s="83"/>
      <c r="L145" s="366">
        <v>11.146496126044235</v>
      </c>
      <c r="M145" s="366">
        <v>11.88953488372093</v>
      </c>
      <c r="N145" s="366">
        <v>4.3965517241379306</v>
      </c>
      <c r="O145" s="366" t="s">
        <v>138</v>
      </c>
      <c r="P145" s="84"/>
      <c r="Q145" s="84"/>
      <c r="R145" s="84">
        <v>9</v>
      </c>
    </row>
    <row r="146" spans="1:18" ht="12.75">
      <c r="A146" s="101" t="s">
        <v>242</v>
      </c>
      <c r="B146" s="100"/>
      <c r="C146" s="100"/>
      <c r="D146" s="100"/>
      <c r="E146" s="100"/>
      <c r="F146" s="100"/>
      <c r="G146" s="100"/>
      <c r="H146" s="100"/>
      <c r="I146" s="100"/>
      <c r="J146" s="100"/>
      <c r="K146" s="100"/>
      <c r="L146" s="100"/>
      <c r="M146" s="100"/>
      <c r="N146" s="100"/>
      <c r="O146" s="100"/>
      <c r="P146" s="100"/>
      <c r="Q146" s="100"/>
      <c r="R146" s="100"/>
    </row>
    <row r="147" spans="1:18">
      <c r="A147" s="79">
        <v>33</v>
      </c>
      <c r="B147" s="80" t="s">
        <v>243</v>
      </c>
      <c r="C147" s="81" t="s">
        <v>244</v>
      </c>
      <c r="D147" s="82">
        <v>177.48</v>
      </c>
      <c r="E147" s="82">
        <v>84.27</v>
      </c>
      <c r="F147" s="82"/>
      <c r="G147" s="82">
        <v>93.21</v>
      </c>
      <c r="H147" s="83">
        <v>1829.02</v>
      </c>
      <c r="I147" s="83">
        <v>1001.99</v>
      </c>
      <c r="J147" s="83"/>
      <c r="K147" s="83">
        <v>827.03</v>
      </c>
      <c r="L147" s="366">
        <v>10.305499211178725</v>
      </c>
      <c r="M147" s="366">
        <v>11.890233772398245</v>
      </c>
      <c r="N147" s="366" t="s">
        <v>138</v>
      </c>
      <c r="O147" s="366">
        <v>8.8727604334298906</v>
      </c>
      <c r="P147" s="84"/>
      <c r="Q147" s="84"/>
      <c r="R147" s="84">
        <v>10</v>
      </c>
    </row>
    <row r="148" spans="1:18" ht="12.75">
      <c r="A148" s="101" t="s">
        <v>245</v>
      </c>
      <c r="B148" s="100"/>
      <c r="C148" s="100"/>
      <c r="D148" s="100"/>
      <c r="E148" s="100"/>
      <c r="F148" s="100"/>
      <c r="G148" s="100"/>
      <c r="H148" s="100"/>
      <c r="I148" s="100"/>
      <c r="J148" s="100"/>
      <c r="K148" s="100"/>
      <c r="L148" s="100"/>
      <c r="M148" s="100"/>
      <c r="N148" s="100"/>
      <c r="O148" s="100"/>
      <c r="P148" s="100"/>
      <c r="Q148" s="100"/>
      <c r="R148" s="100"/>
    </row>
    <row r="149" spans="1:18" ht="24">
      <c r="A149" s="74">
        <v>34</v>
      </c>
      <c r="B149" s="71" t="s">
        <v>246</v>
      </c>
      <c r="C149" s="75" t="s">
        <v>247</v>
      </c>
      <c r="D149" s="76">
        <v>6933.78</v>
      </c>
      <c r="E149" s="76">
        <v>2254.4</v>
      </c>
      <c r="F149" s="76">
        <v>177.94</v>
      </c>
      <c r="G149" s="76">
        <v>4501.4399999999996</v>
      </c>
      <c r="H149" s="77">
        <v>53248.15</v>
      </c>
      <c r="I149" s="77">
        <v>26803.82</v>
      </c>
      <c r="J149" s="77">
        <v>859.38</v>
      </c>
      <c r="K149" s="77">
        <v>25584.95</v>
      </c>
      <c r="L149" s="365">
        <v>7.6795268958634404</v>
      </c>
      <c r="M149" s="365">
        <v>11.889558197303051</v>
      </c>
      <c r="N149" s="365">
        <v>4.8296054849949419</v>
      </c>
      <c r="O149" s="365">
        <v>5.6837256522357293</v>
      </c>
      <c r="P149" s="78"/>
      <c r="Q149" s="78"/>
      <c r="R149" s="78">
        <v>11</v>
      </c>
    </row>
    <row r="150" spans="1:18" ht="24">
      <c r="A150" s="74">
        <v>35</v>
      </c>
      <c r="B150" s="71" t="s">
        <v>248</v>
      </c>
      <c r="C150" s="75" t="s">
        <v>249</v>
      </c>
      <c r="D150" s="76">
        <v>8166.12</v>
      </c>
      <c r="E150" s="76">
        <v>2158.7399999999998</v>
      </c>
      <c r="F150" s="76">
        <v>85.59</v>
      </c>
      <c r="G150" s="76">
        <v>5921.79</v>
      </c>
      <c r="H150" s="77">
        <v>54851.95</v>
      </c>
      <c r="I150" s="77">
        <v>25666.39</v>
      </c>
      <c r="J150" s="77">
        <v>413.69</v>
      </c>
      <c r="K150" s="77">
        <v>28771.87</v>
      </c>
      <c r="L150" s="365">
        <v>6.7170149348772732</v>
      </c>
      <c r="M150" s="365">
        <v>11.889523518348668</v>
      </c>
      <c r="N150" s="365">
        <v>4.8333917513728233</v>
      </c>
      <c r="O150" s="365">
        <v>4.8586440924112475</v>
      </c>
      <c r="P150" s="78"/>
      <c r="Q150" s="78"/>
      <c r="R150" s="78">
        <v>11</v>
      </c>
    </row>
    <row r="151" spans="1:18" ht="24">
      <c r="A151" s="74">
        <v>36</v>
      </c>
      <c r="B151" s="71" t="s">
        <v>250</v>
      </c>
      <c r="C151" s="75" t="s">
        <v>251</v>
      </c>
      <c r="D151" s="76">
        <v>6711.32</v>
      </c>
      <c r="E151" s="76">
        <v>1806.31</v>
      </c>
      <c r="F151" s="76">
        <v>65.37</v>
      </c>
      <c r="G151" s="76">
        <v>4839.6400000000003</v>
      </c>
      <c r="H151" s="77">
        <v>45987.56</v>
      </c>
      <c r="I151" s="77">
        <v>21476.18</v>
      </c>
      <c r="J151" s="77">
        <v>315.8</v>
      </c>
      <c r="K151" s="77">
        <v>24195.58</v>
      </c>
      <c r="L151" s="365">
        <v>6.8522377118063211</v>
      </c>
      <c r="M151" s="365">
        <v>11.889531697216979</v>
      </c>
      <c r="N151" s="365">
        <v>4.8309622150833711</v>
      </c>
      <c r="O151" s="365">
        <v>4.9994586374193126</v>
      </c>
      <c r="P151" s="78"/>
      <c r="Q151" s="78"/>
      <c r="R151" s="78">
        <v>11</v>
      </c>
    </row>
    <row r="152" spans="1:18" ht="24">
      <c r="A152" s="79">
        <v>37</v>
      </c>
      <c r="B152" s="80" t="s">
        <v>252</v>
      </c>
      <c r="C152" s="81" t="s">
        <v>253</v>
      </c>
      <c r="D152" s="82">
        <v>5025.8599999999997</v>
      </c>
      <c r="E152" s="82">
        <v>2132.19</v>
      </c>
      <c r="F152" s="82">
        <v>123.78</v>
      </c>
      <c r="G152" s="82">
        <v>2769.89</v>
      </c>
      <c r="H152" s="83">
        <v>38155.5</v>
      </c>
      <c r="I152" s="83">
        <v>25352.47</v>
      </c>
      <c r="J152" s="83">
        <v>597.29</v>
      </c>
      <c r="K152" s="83">
        <v>12205.74</v>
      </c>
      <c r="L152" s="366">
        <v>7.5918350292288288</v>
      </c>
      <c r="M152" s="366">
        <v>11.890342793090673</v>
      </c>
      <c r="N152" s="366">
        <v>4.8254160607529482</v>
      </c>
      <c r="O152" s="366">
        <v>4.406579322644582</v>
      </c>
      <c r="P152" s="84"/>
      <c r="Q152" s="84"/>
      <c r="R152" s="84">
        <v>11</v>
      </c>
    </row>
    <row r="153" spans="1:18" ht="12.75">
      <c r="A153" s="101" t="s">
        <v>254</v>
      </c>
      <c r="B153" s="100"/>
      <c r="C153" s="100"/>
      <c r="D153" s="100"/>
      <c r="E153" s="100"/>
      <c r="F153" s="100"/>
      <c r="G153" s="100"/>
      <c r="H153" s="100"/>
      <c r="I153" s="100"/>
      <c r="J153" s="100"/>
      <c r="K153" s="100"/>
      <c r="L153" s="100"/>
      <c r="M153" s="100"/>
      <c r="N153" s="100"/>
      <c r="O153" s="100"/>
      <c r="P153" s="100"/>
      <c r="Q153" s="100"/>
      <c r="R153" s="100"/>
    </row>
    <row r="154" spans="1:18" ht="24">
      <c r="A154" s="79">
        <v>38</v>
      </c>
      <c r="B154" s="80" t="s">
        <v>255</v>
      </c>
      <c r="C154" s="81" t="s">
        <v>256</v>
      </c>
      <c r="D154" s="82">
        <v>82.79</v>
      </c>
      <c r="E154" s="82">
        <v>11.25</v>
      </c>
      <c r="F154" s="82">
        <v>1.05</v>
      </c>
      <c r="G154" s="82">
        <v>70.489999999999995</v>
      </c>
      <c r="H154" s="83">
        <v>566.03</v>
      </c>
      <c r="I154" s="83">
        <v>133.74</v>
      </c>
      <c r="J154" s="83">
        <v>5.0599999999999996</v>
      </c>
      <c r="K154" s="83">
        <v>427.23</v>
      </c>
      <c r="L154" s="366">
        <v>6.8369368281193372</v>
      </c>
      <c r="M154" s="366">
        <v>11.888000000000002</v>
      </c>
      <c r="N154" s="366">
        <v>4.8190476190476188</v>
      </c>
      <c r="O154" s="366">
        <v>6.060859696410839</v>
      </c>
      <c r="P154" s="84"/>
      <c r="Q154" s="84"/>
      <c r="R154" s="84">
        <v>12</v>
      </c>
    </row>
    <row r="155" spans="1:18" ht="12.75">
      <c r="A155" s="101" t="s">
        <v>257</v>
      </c>
      <c r="B155" s="100"/>
      <c r="C155" s="100"/>
      <c r="D155" s="100"/>
      <c r="E155" s="100"/>
      <c r="F155" s="100"/>
      <c r="G155" s="100"/>
      <c r="H155" s="100"/>
      <c r="I155" s="100"/>
      <c r="J155" s="100"/>
      <c r="K155" s="100"/>
      <c r="L155" s="100"/>
      <c r="M155" s="100"/>
      <c r="N155" s="100"/>
      <c r="O155" s="100"/>
      <c r="P155" s="100"/>
      <c r="Q155" s="100"/>
      <c r="R155" s="100"/>
    </row>
    <row r="156" spans="1:18" ht="36">
      <c r="A156" s="74">
        <v>39</v>
      </c>
      <c r="B156" s="71" t="s">
        <v>258</v>
      </c>
      <c r="C156" s="75" t="s">
        <v>259</v>
      </c>
      <c r="D156" s="76">
        <v>40.67</v>
      </c>
      <c r="E156" s="76">
        <v>29.02</v>
      </c>
      <c r="F156" s="76"/>
      <c r="G156" s="76">
        <v>11.65</v>
      </c>
      <c r="H156" s="77">
        <v>413.48</v>
      </c>
      <c r="I156" s="77">
        <v>345.09</v>
      </c>
      <c r="J156" s="77"/>
      <c r="K156" s="77">
        <v>68.39</v>
      </c>
      <c r="L156" s="365">
        <v>10.166707646914187</v>
      </c>
      <c r="M156" s="365">
        <v>11.89145416953825</v>
      </c>
      <c r="N156" s="365" t="s">
        <v>138</v>
      </c>
      <c r="O156" s="365">
        <v>5.8703862660944202</v>
      </c>
      <c r="P156" s="78"/>
      <c r="Q156" s="78"/>
      <c r="R156" s="78">
        <v>13</v>
      </c>
    </row>
    <row r="157" spans="1:18" ht="24">
      <c r="A157" s="79">
        <v>40</v>
      </c>
      <c r="B157" s="80" t="s">
        <v>260</v>
      </c>
      <c r="C157" s="81" t="s">
        <v>261</v>
      </c>
      <c r="D157" s="82">
        <v>2196.3200000000002</v>
      </c>
      <c r="E157" s="82">
        <v>1270.33</v>
      </c>
      <c r="F157" s="82">
        <v>47.61</v>
      </c>
      <c r="G157" s="82">
        <v>878.38</v>
      </c>
      <c r="H157" s="83">
        <v>20775.55</v>
      </c>
      <c r="I157" s="83">
        <v>15103.79</v>
      </c>
      <c r="J157" s="83">
        <v>341.17</v>
      </c>
      <c r="K157" s="83">
        <v>5330.59</v>
      </c>
      <c r="L157" s="366">
        <v>9.4592545712828713</v>
      </c>
      <c r="M157" s="366">
        <v>11.889658592649155</v>
      </c>
      <c r="N157" s="366">
        <v>7.1659315269901285</v>
      </c>
      <c r="O157" s="366">
        <v>6.0686604886267901</v>
      </c>
      <c r="P157" s="84"/>
      <c r="Q157" s="84"/>
      <c r="R157" s="84">
        <v>13</v>
      </c>
    </row>
    <row r="158" spans="1:18" ht="12.75">
      <c r="A158" s="101" t="s">
        <v>262</v>
      </c>
      <c r="B158" s="100"/>
      <c r="C158" s="100"/>
      <c r="D158" s="100"/>
      <c r="E158" s="100"/>
      <c r="F158" s="100"/>
      <c r="G158" s="100"/>
      <c r="H158" s="100"/>
      <c r="I158" s="100"/>
      <c r="J158" s="100"/>
      <c r="K158" s="100"/>
      <c r="L158" s="100"/>
      <c r="M158" s="100"/>
      <c r="N158" s="100"/>
      <c r="O158" s="100"/>
      <c r="P158" s="100"/>
      <c r="Q158" s="100"/>
      <c r="R158" s="100"/>
    </row>
    <row r="159" spans="1:18" ht="60">
      <c r="A159" s="74">
        <v>41</v>
      </c>
      <c r="B159" s="71" t="s">
        <v>263</v>
      </c>
      <c r="C159" s="75" t="s">
        <v>264</v>
      </c>
      <c r="D159" s="76">
        <v>15818.67</v>
      </c>
      <c r="E159" s="76">
        <v>3948.66</v>
      </c>
      <c r="F159" s="76">
        <v>125.28</v>
      </c>
      <c r="G159" s="76">
        <v>11744.73</v>
      </c>
      <c r="H159" s="77">
        <v>119291.49</v>
      </c>
      <c r="I159" s="77">
        <v>46950.54</v>
      </c>
      <c r="J159" s="77">
        <v>897.82</v>
      </c>
      <c r="K159" s="77">
        <v>71443.13</v>
      </c>
      <c r="L159" s="365">
        <v>7.5411832979637357</v>
      </c>
      <c r="M159" s="365">
        <v>11.890246311406909</v>
      </c>
      <c r="N159" s="365">
        <v>7.1665070242656457</v>
      </c>
      <c r="O159" s="365">
        <v>6.0829946708012876</v>
      </c>
      <c r="P159" s="78"/>
      <c r="Q159" s="78"/>
      <c r="R159" s="78">
        <v>14</v>
      </c>
    </row>
    <row r="160" spans="1:18" ht="60">
      <c r="A160" s="74">
        <v>42</v>
      </c>
      <c r="B160" s="71" t="s">
        <v>265</v>
      </c>
      <c r="C160" s="75" t="s">
        <v>266</v>
      </c>
      <c r="D160" s="76">
        <v>15459.71</v>
      </c>
      <c r="E160" s="76">
        <v>3589.7</v>
      </c>
      <c r="F160" s="76">
        <v>125.28</v>
      </c>
      <c r="G160" s="76">
        <v>11744.73</v>
      </c>
      <c r="H160" s="77">
        <v>115023.26</v>
      </c>
      <c r="I160" s="77">
        <v>42682.31</v>
      </c>
      <c r="J160" s="77">
        <v>897.82</v>
      </c>
      <c r="K160" s="77">
        <v>71443.13</v>
      </c>
      <c r="L160" s="365">
        <v>7.4401951912422675</v>
      </c>
      <c r="M160" s="365">
        <v>11.890216452628353</v>
      </c>
      <c r="N160" s="365">
        <v>7.1665070242656457</v>
      </c>
      <c r="O160" s="365">
        <v>6.0829946708012876</v>
      </c>
      <c r="P160" s="78"/>
      <c r="Q160" s="78"/>
      <c r="R160" s="78">
        <v>14</v>
      </c>
    </row>
    <row r="161" spans="1:18" ht="60">
      <c r="A161" s="74">
        <v>43</v>
      </c>
      <c r="B161" s="71" t="s">
        <v>267</v>
      </c>
      <c r="C161" s="75" t="s">
        <v>268</v>
      </c>
      <c r="D161" s="76">
        <v>30104.93</v>
      </c>
      <c r="E161" s="76">
        <v>5923.34</v>
      </c>
      <c r="F161" s="76">
        <v>250.56</v>
      </c>
      <c r="G161" s="76">
        <v>23931.03</v>
      </c>
      <c r="H161" s="77">
        <v>217422.54</v>
      </c>
      <c r="I161" s="77">
        <v>70430.75</v>
      </c>
      <c r="J161" s="77">
        <v>1795.64</v>
      </c>
      <c r="K161" s="77">
        <v>145196.15</v>
      </c>
      <c r="L161" s="365">
        <v>7.2221573011463569</v>
      </c>
      <c r="M161" s="365">
        <v>11.890377726080217</v>
      </c>
      <c r="N161" s="365">
        <v>7.1665070242656457</v>
      </c>
      <c r="O161" s="365">
        <v>6.0672754160602365</v>
      </c>
      <c r="P161" s="78"/>
      <c r="Q161" s="78"/>
      <c r="R161" s="78">
        <v>14</v>
      </c>
    </row>
    <row r="162" spans="1:18" ht="60">
      <c r="A162" s="74">
        <v>44</v>
      </c>
      <c r="B162" s="71" t="s">
        <v>269</v>
      </c>
      <c r="C162" s="75" t="s">
        <v>270</v>
      </c>
      <c r="D162" s="76">
        <v>29567.16</v>
      </c>
      <c r="E162" s="76">
        <v>5385.57</v>
      </c>
      <c r="F162" s="76">
        <v>250.56</v>
      </c>
      <c r="G162" s="76">
        <v>23931.03</v>
      </c>
      <c r="H162" s="77">
        <v>211028.18</v>
      </c>
      <c r="I162" s="77">
        <v>64036.39</v>
      </c>
      <c r="J162" s="77">
        <v>1795.64</v>
      </c>
      <c r="K162" s="77">
        <v>145196.15</v>
      </c>
      <c r="L162" s="365">
        <v>7.1372488937050429</v>
      </c>
      <c r="M162" s="365">
        <v>11.89036443681913</v>
      </c>
      <c r="N162" s="365">
        <v>7.1665070242656457</v>
      </c>
      <c r="O162" s="365">
        <v>6.0672754160602365</v>
      </c>
      <c r="P162" s="78"/>
      <c r="Q162" s="78"/>
      <c r="R162" s="78">
        <v>14</v>
      </c>
    </row>
    <row r="163" spans="1:18" ht="48">
      <c r="A163" s="74">
        <v>45</v>
      </c>
      <c r="B163" s="71" t="s">
        <v>271</v>
      </c>
      <c r="C163" s="75" t="s">
        <v>272</v>
      </c>
      <c r="D163" s="76">
        <v>4244.3100000000004</v>
      </c>
      <c r="E163" s="76">
        <v>3962.07</v>
      </c>
      <c r="F163" s="76">
        <v>282.24</v>
      </c>
      <c r="G163" s="76"/>
      <c r="H163" s="77">
        <v>48769.77</v>
      </c>
      <c r="I163" s="77">
        <v>47109.93</v>
      </c>
      <c r="J163" s="77">
        <v>1659.84</v>
      </c>
      <c r="K163" s="77"/>
      <c r="L163" s="365">
        <v>11.490623917668595</v>
      </c>
      <c r="M163" s="365">
        <v>11.890231621349447</v>
      </c>
      <c r="N163" s="365">
        <v>5.8809523809523805</v>
      </c>
      <c r="O163" s="365" t="s">
        <v>138</v>
      </c>
      <c r="P163" s="78"/>
      <c r="Q163" s="78"/>
      <c r="R163" s="78">
        <v>14</v>
      </c>
    </row>
    <row r="164" spans="1:18" ht="48">
      <c r="A164" s="74">
        <v>46</v>
      </c>
      <c r="B164" s="71" t="s">
        <v>273</v>
      </c>
      <c r="C164" s="75" t="s">
        <v>274</v>
      </c>
      <c r="D164" s="76">
        <v>16184.77</v>
      </c>
      <c r="E164" s="76">
        <v>3948.66</v>
      </c>
      <c r="F164" s="76">
        <v>491.38</v>
      </c>
      <c r="G164" s="76">
        <v>11744.73</v>
      </c>
      <c r="H164" s="77">
        <v>121655.19</v>
      </c>
      <c r="I164" s="77">
        <v>46950.54</v>
      </c>
      <c r="J164" s="77">
        <v>3261.52</v>
      </c>
      <c r="K164" s="77">
        <v>71443.13</v>
      </c>
      <c r="L164" s="365">
        <v>7.5166462050433829</v>
      </c>
      <c r="M164" s="365">
        <v>11.890246311406909</v>
      </c>
      <c r="N164" s="365">
        <v>6.6374699824982706</v>
      </c>
      <c r="O164" s="365">
        <v>6.0829946708012876</v>
      </c>
      <c r="P164" s="78"/>
      <c r="Q164" s="78"/>
      <c r="R164" s="78">
        <v>14</v>
      </c>
    </row>
    <row r="165" spans="1:18" ht="60">
      <c r="A165" s="74">
        <v>47</v>
      </c>
      <c r="B165" s="71" t="s">
        <v>275</v>
      </c>
      <c r="C165" s="75" t="s">
        <v>276</v>
      </c>
      <c r="D165" s="76">
        <v>15825.81</v>
      </c>
      <c r="E165" s="76">
        <v>3589.7</v>
      </c>
      <c r="F165" s="76">
        <v>491.38</v>
      </c>
      <c r="G165" s="76">
        <v>11744.73</v>
      </c>
      <c r="H165" s="77">
        <v>117386.96</v>
      </c>
      <c r="I165" s="77">
        <v>42682.31</v>
      </c>
      <c r="J165" s="77">
        <v>3261.52</v>
      </c>
      <c r="K165" s="77">
        <v>71443.13</v>
      </c>
      <c r="L165" s="365">
        <v>7.4174377172479646</v>
      </c>
      <c r="M165" s="365">
        <v>11.890216452628353</v>
      </c>
      <c r="N165" s="365">
        <v>6.6374699824982706</v>
      </c>
      <c r="O165" s="365">
        <v>6.0829946708012876</v>
      </c>
      <c r="P165" s="78"/>
      <c r="Q165" s="78"/>
      <c r="R165" s="78">
        <v>14</v>
      </c>
    </row>
    <row r="166" spans="1:18" ht="48">
      <c r="A166" s="74">
        <v>48</v>
      </c>
      <c r="B166" s="71" t="s">
        <v>277</v>
      </c>
      <c r="C166" s="75" t="s">
        <v>278</v>
      </c>
      <c r="D166" s="76">
        <v>30837.13</v>
      </c>
      <c r="E166" s="76">
        <v>5923.34</v>
      </c>
      <c r="F166" s="76">
        <v>982.76</v>
      </c>
      <c r="G166" s="76">
        <v>23931.03</v>
      </c>
      <c r="H166" s="77">
        <v>222149.94</v>
      </c>
      <c r="I166" s="77">
        <v>70430.75</v>
      </c>
      <c r="J166" s="77">
        <v>6523.04</v>
      </c>
      <c r="K166" s="77">
        <v>145196.15</v>
      </c>
      <c r="L166" s="365">
        <v>7.2039758563783334</v>
      </c>
      <c r="M166" s="365">
        <v>11.890377726080217</v>
      </c>
      <c r="N166" s="365">
        <v>6.6374699824982706</v>
      </c>
      <c r="O166" s="365">
        <v>6.0672754160602365</v>
      </c>
      <c r="P166" s="78"/>
      <c r="Q166" s="78"/>
      <c r="R166" s="78">
        <v>14</v>
      </c>
    </row>
    <row r="167" spans="1:18" ht="48">
      <c r="A167" s="74">
        <v>49</v>
      </c>
      <c r="B167" s="71" t="s">
        <v>279</v>
      </c>
      <c r="C167" s="75" t="s">
        <v>280</v>
      </c>
      <c r="D167" s="76">
        <v>30299.360000000001</v>
      </c>
      <c r="E167" s="76">
        <v>5385.57</v>
      </c>
      <c r="F167" s="76">
        <v>982.76</v>
      </c>
      <c r="G167" s="76">
        <v>23931.03</v>
      </c>
      <c r="H167" s="77">
        <v>215755.58</v>
      </c>
      <c r="I167" s="77">
        <v>64036.39</v>
      </c>
      <c r="J167" s="77">
        <v>6523.04</v>
      </c>
      <c r="K167" s="77">
        <v>145196.15</v>
      </c>
      <c r="L167" s="365">
        <v>7.1207966108855096</v>
      </c>
      <c r="M167" s="365">
        <v>11.89036443681913</v>
      </c>
      <c r="N167" s="365">
        <v>6.6374699824982706</v>
      </c>
      <c r="O167" s="365">
        <v>6.0672754160602365</v>
      </c>
      <c r="P167" s="78"/>
      <c r="Q167" s="78"/>
      <c r="R167" s="78">
        <v>14</v>
      </c>
    </row>
    <row r="168" spans="1:18" ht="48">
      <c r="A168" s="79">
        <v>50</v>
      </c>
      <c r="B168" s="80" t="s">
        <v>281</v>
      </c>
      <c r="C168" s="81" t="s">
        <v>282</v>
      </c>
      <c r="D168" s="82">
        <v>4244.3100000000004</v>
      </c>
      <c r="E168" s="82">
        <v>3962.07</v>
      </c>
      <c r="F168" s="82">
        <v>282.24</v>
      </c>
      <c r="G168" s="82"/>
      <c r="H168" s="83">
        <v>48769.77</v>
      </c>
      <c r="I168" s="83">
        <v>47109.93</v>
      </c>
      <c r="J168" s="83">
        <v>1659.84</v>
      </c>
      <c r="K168" s="83"/>
      <c r="L168" s="366">
        <v>11.490623917668595</v>
      </c>
      <c r="M168" s="366">
        <v>11.890231621349447</v>
      </c>
      <c r="N168" s="366">
        <v>5.8809523809523805</v>
      </c>
      <c r="O168" s="366" t="s">
        <v>138</v>
      </c>
      <c r="P168" s="84"/>
      <c r="Q168" s="84"/>
      <c r="R168" s="84">
        <v>14</v>
      </c>
    </row>
    <row r="169" spans="1:18" ht="12.75">
      <c r="A169" s="101" t="s">
        <v>283</v>
      </c>
      <c r="B169" s="100"/>
      <c r="C169" s="100"/>
      <c r="D169" s="100"/>
      <c r="E169" s="100"/>
      <c r="F169" s="100"/>
      <c r="G169" s="100"/>
      <c r="H169" s="100"/>
      <c r="I169" s="100"/>
      <c r="J169" s="100"/>
      <c r="K169" s="100"/>
      <c r="L169" s="100"/>
      <c r="M169" s="100"/>
      <c r="N169" s="100"/>
      <c r="O169" s="100"/>
      <c r="P169" s="100"/>
      <c r="Q169" s="100"/>
      <c r="R169" s="100"/>
    </row>
    <row r="170" spans="1:18" ht="24">
      <c r="A170" s="74">
        <v>51</v>
      </c>
      <c r="B170" s="71" t="s">
        <v>284</v>
      </c>
      <c r="C170" s="75" t="s">
        <v>285</v>
      </c>
      <c r="D170" s="76">
        <v>1319.67</v>
      </c>
      <c r="E170" s="76">
        <v>339.04</v>
      </c>
      <c r="F170" s="76">
        <v>33.479999999999997</v>
      </c>
      <c r="G170" s="76">
        <v>947.15</v>
      </c>
      <c r="H170" s="77">
        <v>10002.1</v>
      </c>
      <c r="I170" s="77">
        <v>4031.27</v>
      </c>
      <c r="J170" s="77">
        <v>233.93</v>
      </c>
      <c r="K170" s="77">
        <v>5736.9</v>
      </c>
      <c r="L170" s="365">
        <v>7.579243295672403</v>
      </c>
      <c r="M170" s="365">
        <v>11.890248938178384</v>
      </c>
      <c r="N170" s="365">
        <v>6.9871565113500607</v>
      </c>
      <c r="O170" s="365">
        <v>6.0570131446972493</v>
      </c>
      <c r="P170" s="78"/>
      <c r="Q170" s="78"/>
      <c r="R170" s="78">
        <v>15</v>
      </c>
    </row>
    <row r="171" spans="1:18" ht="24">
      <c r="A171" s="79">
        <v>52</v>
      </c>
      <c r="B171" s="80" t="s">
        <v>286</v>
      </c>
      <c r="C171" s="81" t="s">
        <v>287</v>
      </c>
      <c r="D171" s="82">
        <v>789.35</v>
      </c>
      <c r="E171" s="82">
        <v>284.79000000000002</v>
      </c>
      <c r="F171" s="82">
        <v>62.83</v>
      </c>
      <c r="G171" s="82">
        <v>441.73</v>
      </c>
      <c r="H171" s="83">
        <v>5360.2</v>
      </c>
      <c r="I171" s="83">
        <v>3386.25</v>
      </c>
      <c r="J171" s="83">
        <v>438.56</v>
      </c>
      <c r="K171" s="83">
        <v>1535.39</v>
      </c>
      <c r="L171" s="366">
        <v>6.7906505352505224</v>
      </c>
      <c r="M171" s="366">
        <v>11.89034025071105</v>
      </c>
      <c r="N171" s="366">
        <v>6.9801050453604967</v>
      </c>
      <c r="O171" s="366">
        <v>3.4758562923052545</v>
      </c>
      <c r="P171" s="84"/>
      <c r="Q171" s="84"/>
      <c r="R171" s="84">
        <v>15</v>
      </c>
    </row>
    <row r="172" spans="1:18" ht="12.75">
      <c r="A172" s="101" t="s">
        <v>288</v>
      </c>
      <c r="B172" s="100"/>
      <c r="C172" s="100"/>
      <c r="D172" s="100"/>
      <c r="E172" s="100"/>
      <c r="F172" s="100"/>
      <c r="G172" s="100"/>
      <c r="H172" s="100"/>
      <c r="I172" s="100"/>
      <c r="J172" s="100"/>
      <c r="K172" s="100"/>
      <c r="L172" s="100"/>
      <c r="M172" s="100"/>
      <c r="N172" s="100"/>
      <c r="O172" s="100"/>
      <c r="P172" s="100"/>
      <c r="Q172" s="100"/>
      <c r="R172" s="100"/>
    </row>
    <row r="173" spans="1:18">
      <c r="A173" s="74">
        <v>53</v>
      </c>
      <c r="B173" s="71" t="s">
        <v>289</v>
      </c>
      <c r="C173" s="75" t="s">
        <v>290</v>
      </c>
      <c r="D173" s="76">
        <v>1113.29</v>
      </c>
      <c r="E173" s="76">
        <v>141.66999999999999</v>
      </c>
      <c r="F173" s="76">
        <v>8.42</v>
      </c>
      <c r="G173" s="76">
        <v>963.2</v>
      </c>
      <c r="H173" s="77">
        <v>6372.14</v>
      </c>
      <c r="I173" s="77">
        <v>1684.46</v>
      </c>
      <c r="J173" s="77">
        <v>54.37</v>
      </c>
      <c r="K173" s="77">
        <v>4633.3100000000004</v>
      </c>
      <c r="L173" s="365">
        <v>5.7237018207295502</v>
      </c>
      <c r="M173" s="365">
        <v>11.890026117032543</v>
      </c>
      <c r="N173" s="365">
        <v>6.4572446555819472</v>
      </c>
      <c r="O173" s="365">
        <v>4.8103301495016613</v>
      </c>
      <c r="P173" s="78"/>
      <c r="Q173" s="78"/>
      <c r="R173" s="78">
        <v>16</v>
      </c>
    </row>
    <row r="174" spans="1:18">
      <c r="A174" s="79">
        <v>54</v>
      </c>
      <c r="B174" s="80" t="s">
        <v>291</v>
      </c>
      <c r="C174" s="81" t="s">
        <v>292</v>
      </c>
      <c r="D174" s="82">
        <v>781.07</v>
      </c>
      <c r="E174" s="82">
        <v>174.38</v>
      </c>
      <c r="F174" s="82">
        <v>13.55</v>
      </c>
      <c r="G174" s="82">
        <v>593.14</v>
      </c>
      <c r="H174" s="83">
        <v>5054.87</v>
      </c>
      <c r="I174" s="83">
        <v>2073.41</v>
      </c>
      <c r="J174" s="83">
        <v>87.46</v>
      </c>
      <c r="K174" s="83">
        <v>2894</v>
      </c>
      <c r="L174" s="366">
        <v>6.4717246853675086</v>
      </c>
      <c r="M174" s="366">
        <v>11.890182360362425</v>
      </c>
      <c r="N174" s="366">
        <v>6.4546125461254604</v>
      </c>
      <c r="O174" s="366">
        <v>4.8791179148261792</v>
      </c>
      <c r="P174" s="84"/>
      <c r="Q174" s="84"/>
      <c r="R174" s="84">
        <v>16</v>
      </c>
    </row>
    <row r="175" spans="1:18" ht="12.75">
      <c r="A175" s="101" t="s">
        <v>293</v>
      </c>
      <c r="B175" s="100"/>
      <c r="C175" s="100"/>
      <c r="D175" s="100"/>
      <c r="E175" s="100"/>
      <c r="F175" s="100"/>
      <c r="G175" s="100"/>
      <c r="H175" s="100"/>
      <c r="I175" s="100"/>
      <c r="J175" s="100"/>
      <c r="K175" s="100"/>
      <c r="L175" s="100"/>
      <c r="M175" s="100"/>
      <c r="N175" s="100"/>
      <c r="O175" s="100"/>
      <c r="P175" s="100"/>
      <c r="Q175" s="100"/>
      <c r="R175" s="100"/>
    </row>
    <row r="176" spans="1:18">
      <c r="A176" s="74">
        <v>55</v>
      </c>
      <c r="B176" s="71" t="s">
        <v>294</v>
      </c>
      <c r="C176" s="75" t="s">
        <v>295</v>
      </c>
      <c r="D176" s="76">
        <v>1922.32</v>
      </c>
      <c r="E176" s="76">
        <v>451.1</v>
      </c>
      <c r="F176" s="76">
        <v>353.47</v>
      </c>
      <c r="G176" s="76">
        <v>1117.75</v>
      </c>
      <c r="H176" s="77">
        <v>14044.01</v>
      </c>
      <c r="I176" s="77">
        <v>5363.7</v>
      </c>
      <c r="J176" s="77">
        <v>2110.23</v>
      </c>
      <c r="K176" s="77">
        <v>6570.08</v>
      </c>
      <c r="L176" s="365">
        <v>7.3057607474301891</v>
      </c>
      <c r="M176" s="365">
        <v>11.890268233207713</v>
      </c>
      <c r="N176" s="365">
        <v>5.9700398902311367</v>
      </c>
      <c r="O176" s="365">
        <v>5.8779512413330348</v>
      </c>
      <c r="P176" s="78"/>
      <c r="Q176" s="78"/>
      <c r="R176" s="78">
        <v>17</v>
      </c>
    </row>
    <row r="177" spans="1:18" ht="24">
      <c r="A177" s="79">
        <v>56</v>
      </c>
      <c r="B177" s="80" t="s">
        <v>296</v>
      </c>
      <c r="C177" s="81" t="s">
        <v>297</v>
      </c>
      <c r="D177" s="82">
        <v>2161.81</v>
      </c>
      <c r="E177" s="82">
        <v>640.89</v>
      </c>
      <c r="F177" s="82">
        <v>616.16</v>
      </c>
      <c r="G177" s="82">
        <v>904.76</v>
      </c>
      <c r="H177" s="83">
        <v>16299.71</v>
      </c>
      <c r="I177" s="83">
        <v>7620.03</v>
      </c>
      <c r="J177" s="83">
        <v>3673.82</v>
      </c>
      <c r="K177" s="83">
        <v>5005.8599999999997</v>
      </c>
      <c r="L177" s="366">
        <v>7.5398439270796231</v>
      </c>
      <c r="M177" s="366">
        <v>11.889762673781773</v>
      </c>
      <c r="N177" s="366">
        <v>5.9624448195273958</v>
      </c>
      <c r="O177" s="366">
        <v>5.5328042795879568</v>
      </c>
      <c r="P177" s="84"/>
      <c r="Q177" s="84"/>
      <c r="R177" s="84">
        <v>17</v>
      </c>
    </row>
    <row r="178" spans="1:18" ht="12.75">
      <c r="A178" s="101" t="s">
        <v>298</v>
      </c>
      <c r="B178" s="100"/>
      <c r="C178" s="100"/>
      <c r="D178" s="100"/>
      <c r="E178" s="100"/>
      <c r="F178" s="100"/>
      <c r="G178" s="100"/>
      <c r="H178" s="100"/>
      <c r="I178" s="100"/>
      <c r="J178" s="100"/>
      <c r="K178" s="100"/>
      <c r="L178" s="100"/>
      <c r="M178" s="100"/>
      <c r="N178" s="100"/>
      <c r="O178" s="100"/>
      <c r="P178" s="100"/>
      <c r="Q178" s="100"/>
      <c r="R178" s="100"/>
    </row>
    <row r="179" spans="1:18" ht="36">
      <c r="A179" s="74">
        <v>57</v>
      </c>
      <c r="B179" s="71" t="s">
        <v>299</v>
      </c>
      <c r="C179" s="75" t="s">
        <v>300</v>
      </c>
      <c r="D179" s="76">
        <v>261.45999999999998</v>
      </c>
      <c r="E179" s="76">
        <v>49.01</v>
      </c>
      <c r="F179" s="76">
        <v>12.53</v>
      </c>
      <c r="G179" s="76">
        <v>199.92</v>
      </c>
      <c r="H179" s="77">
        <v>1667.22</v>
      </c>
      <c r="I179" s="77">
        <v>582.78</v>
      </c>
      <c r="J179" s="77">
        <v>89.78</v>
      </c>
      <c r="K179" s="77">
        <v>994.66</v>
      </c>
      <c r="L179" s="365">
        <v>6.3765776791861093</v>
      </c>
      <c r="M179" s="365">
        <v>11.891042644358294</v>
      </c>
      <c r="N179" s="365">
        <v>7.1652035115722272</v>
      </c>
      <c r="O179" s="365">
        <v>4.9752901160464189</v>
      </c>
      <c r="P179" s="78"/>
      <c r="Q179" s="78"/>
      <c r="R179" s="78">
        <v>18</v>
      </c>
    </row>
    <row r="180" spans="1:18" ht="36">
      <c r="A180" s="79">
        <v>58</v>
      </c>
      <c r="B180" s="80" t="s">
        <v>301</v>
      </c>
      <c r="C180" s="81" t="s">
        <v>302</v>
      </c>
      <c r="D180" s="82">
        <v>240.09</v>
      </c>
      <c r="E180" s="82">
        <v>35.770000000000003</v>
      </c>
      <c r="F180" s="82">
        <v>12.53</v>
      </c>
      <c r="G180" s="82">
        <v>191.79</v>
      </c>
      <c r="H180" s="83">
        <v>1462</v>
      </c>
      <c r="I180" s="83">
        <v>425.27</v>
      </c>
      <c r="J180" s="83">
        <v>89.78</v>
      </c>
      <c r="K180" s="83">
        <v>946.95</v>
      </c>
      <c r="L180" s="366">
        <v>6.0893831479861715</v>
      </c>
      <c r="M180" s="366">
        <v>11.889013139502374</v>
      </c>
      <c r="N180" s="366">
        <v>7.1652035115722272</v>
      </c>
      <c r="O180" s="366">
        <v>4.9374315657750669</v>
      </c>
      <c r="P180" s="84"/>
      <c r="Q180" s="84"/>
      <c r="R180" s="84">
        <v>18</v>
      </c>
    </row>
    <row r="181" spans="1:18" ht="12.75">
      <c r="A181" s="101" t="s">
        <v>303</v>
      </c>
      <c r="B181" s="100"/>
      <c r="C181" s="100"/>
      <c r="D181" s="100"/>
      <c r="E181" s="100"/>
      <c r="F181" s="100"/>
      <c r="G181" s="100"/>
      <c r="H181" s="100"/>
      <c r="I181" s="100"/>
      <c r="J181" s="100"/>
      <c r="K181" s="100"/>
      <c r="L181" s="100"/>
      <c r="M181" s="100"/>
      <c r="N181" s="100"/>
      <c r="O181" s="100"/>
      <c r="P181" s="100"/>
      <c r="Q181" s="100"/>
      <c r="R181" s="100"/>
    </row>
    <row r="182" spans="1:18" ht="36">
      <c r="A182" s="74">
        <v>59</v>
      </c>
      <c r="B182" s="71" t="s">
        <v>304</v>
      </c>
      <c r="C182" s="75" t="s">
        <v>305</v>
      </c>
      <c r="D182" s="76">
        <v>101508.96</v>
      </c>
      <c r="E182" s="76">
        <v>5641.26</v>
      </c>
      <c r="F182" s="76">
        <v>3898.44</v>
      </c>
      <c r="G182" s="76">
        <v>91969.26</v>
      </c>
      <c r="H182" s="77">
        <v>652302.05000000005</v>
      </c>
      <c r="I182" s="77">
        <v>67075.820000000007</v>
      </c>
      <c r="J182" s="77">
        <v>27930.240000000002</v>
      </c>
      <c r="K182" s="77">
        <v>557295.99</v>
      </c>
      <c r="L182" s="365">
        <v>6.4260539168168016</v>
      </c>
      <c r="M182" s="365">
        <v>11.890219560878243</v>
      </c>
      <c r="N182" s="365">
        <v>7.1644657863145262</v>
      </c>
      <c r="O182" s="365">
        <v>6.059589802070823</v>
      </c>
      <c r="P182" s="78"/>
      <c r="Q182" s="78"/>
      <c r="R182" s="78">
        <v>19</v>
      </c>
    </row>
    <row r="183" spans="1:18" ht="36">
      <c r="A183" s="74">
        <v>60</v>
      </c>
      <c r="B183" s="71" t="s">
        <v>306</v>
      </c>
      <c r="C183" s="75" t="s">
        <v>307</v>
      </c>
      <c r="D183" s="76">
        <v>104162.11</v>
      </c>
      <c r="E183" s="76">
        <v>6644.24</v>
      </c>
      <c r="F183" s="76">
        <v>3898.44</v>
      </c>
      <c r="G183" s="76">
        <v>93619.43</v>
      </c>
      <c r="H183" s="77">
        <v>674364.35</v>
      </c>
      <c r="I183" s="77">
        <v>79002.399999999994</v>
      </c>
      <c r="J183" s="77">
        <v>27930.240000000002</v>
      </c>
      <c r="K183" s="77">
        <v>567431.71</v>
      </c>
      <c r="L183" s="365">
        <v>6.4741809665722014</v>
      </c>
      <c r="M183" s="365">
        <v>11.890359168241966</v>
      </c>
      <c r="N183" s="365">
        <v>7.1644657863145262</v>
      </c>
      <c r="O183" s="365">
        <v>6.0610464088491032</v>
      </c>
      <c r="P183" s="78"/>
      <c r="Q183" s="78"/>
      <c r="R183" s="78">
        <v>19</v>
      </c>
    </row>
    <row r="184" spans="1:18" ht="36">
      <c r="A184" s="74">
        <v>61</v>
      </c>
      <c r="B184" s="71" t="s">
        <v>308</v>
      </c>
      <c r="C184" s="75" t="s">
        <v>309</v>
      </c>
      <c r="D184" s="76">
        <v>105596.13</v>
      </c>
      <c r="E184" s="76">
        <v>8020.16</v>
      </c>
      <c r="F184" s="76">
        <v>3898.44</v>
      </c>
      <c r="G184" s="76">
        <v>93677.53</v>
      </c>
      <c r="H184" s="77">
        <v>691038.35</v>
      </c>
      <c r="I184" s="77">
        <v>95359.42</v>
      </c>
      <c r="J184" s="77">
        <v>27930.240000000002</v>
      </c>
      <c r="K184" s="77">
        <v>567748.68999999994</v>
      </c>
      <c r="L184" s="365">
        <v>6.5441635976621484</v>
      </c>
      <c r="M184" s="365">
        <v>11.889964788732394</v>
      </c>
      <c r="N184" s="365">
        <v>7.1644657863145262</v>
      </c>
      <c r="O184" s="365">
        <v>6.0606710061633775</v>
      </c>
      <c r="P184" s="78"/>
      <c r="Q184" s="78"/>
      <c r="R184" s="78">
        <v>19</v>
      </c>
    </row>
    <row r="185" spans="1:18" ht="24">
      <c r="A185" s="79">
        <v>62</v>
      </c>
      <c r="B185" s="80" t="s">
        <v>310</v>
      </c>
      <c r="C185" s="81" t="s">
        <v>311</v>
      </c>
      <c r="D185" s="82">
        <v>103940.78</v>
      </c>
      <c r="E185" s="82">
        <v>6713.4</v>
      </c>
      <c r="F185" s="82">
        <v>3898.44</v>
      </c>
      <c r="G185" s="82">
        <v>93328.94</v>
      </c>
      <c r="H185" s="83">
        <v>673600.89</v>
      </c>
      <c r="I185" s="83">
        <v>79823.8</v>
      </c>
      <c r="J185" s="83">
        <v>27930.240000000002</v>
      </c>
      <c r="K185" s="83">
        <v>565846.85</v>
      </c>
      <c r="L185" s="366">
        <v>6.4806218502497286</v>
      </c>
      <c r="M185" s="366">
        <v>11.890219560878245</v>
      </c>
      <c r="N185" s="366">
        <v>7.1644657863145262</v>
      </c>
      <c r="O185" s="366">
        <v>6.0629302122149893</v>
      </c>
      <c r="P185" s="84"/>
      <c r="Q185" s="84"/>
      <c r="R185" s="84">
        <v>19</v>
      </c>
    </row>
    <row r="186" spans="1:18" ht="12.75">
      <c r="A186" s="101" t="s">
        <v>312</v>
      </c>
      <c r="B186" s="100"/>
      <c r="C186" s="100"/>
      <c r="D186" s="100"/>
      <c r="E186" s="100"/>
      <c r="F186" s="100"/>
      <c r="G186" s="100"/>
      <c r="H186" s="100"/>
      <c r="I186" s="100"/>
      <c r="J186" s="100"/>
      <c r="K186" s="100"/>
      <c r="L186" s="100"/>
      <c r="M186" s="100"/>
      <c r="N186" s="100"/>
      <c r="O186" s="100"/>
      <c r="P186" s="100"/>
      <c r="Q186" s="100"/>
      <c r="R186" s="100"/>
    </row>
    <row r="187" spans="1:18" ht="36">
      <c r="A187" s="74">
        <v>63</v>
      </c>
      <c r="B187" s="71" t="s">
        <v>313</v>
      </c>
      <c r="C187" s="75" t="s">
        <v>314</v>
      </c>
      <c r="D187" s="76">
        <v>287.39</v>
      </c>
      <c r="E187" s="76">
        <v>133.97</v>
      </c>
      <c r="F187" s="76">
        <v>5.25</v>
      </c>
      <c r="G187" s="76">
        <v>148.16999999999999</v>
      </c>
      <c r="H187" s="77">
        <v>2831.77</v>
      </c>
      <c r="I187" s="77">
        <v>1592.96</v>
      </c>
      <c r="J187" s="77">
        <v>25.31</v>
      </c>
      <c r="K187" s="77">
        <v>1213.5</v>
      </c>
      <c r="L187" s="365">
        <v>9.8534047809596714</v>
      </c>
      <c r="M187" s="365">
        <v>11.890423229081138</v>
      </c>
      <c r="N187" s="365">
        <v>4.8209523809523809</v>
      </c>
      <c r="O187" s="365">
        <v>8.1899169872443824</v>
      </c>
      <c r="P187" s="78"/>
      <c r="Q187" s="78"/>
      <c r="R187" s="78">
        <v>20</v>
      </c>
    </row>
    <row r="188" spans="1:18" ht="48">
      <c r="A188" s="74">
        <v>64</v>
      </c>
      <c r="B188" s="71" t="s">
        <v>315</v>
      </c>
      <c r="C188" s="75" t="s">
        <v>316</v>
      </c>
      <c r="D188" s="76">
        <v>912.27</v>
      </c>
      <c r="E188" s="76">
        <v>72.84</v>
      </c>
      <c r="F188" s="76">
        <v>84.97</v>
      </c>
      <c r="G188" s="76">
        <v>754.46</v>
      </c>
      <c r="H188" s="77">
        <v>5777.72</v>
      </c>
      <c r="I188" s="77">
        <v>866.14</v>
      </c>
      <c r="J188" s="77">
        <v>410.01</v>
      </c>
      <c r="K188" s="77">
        <v>4501.57</v>
      </c>
      <c r="L188" s="365">
        <v>6.3333442950003844</v>
      </c>
      <c r="M188" s="365">
        <v>11.890993959362987</v>
      </c>
      <c r="N188" s="365">
        <v>4.8253501235730258</v>
      </c>
      <c r="O188" s="365">
        <v>5.9666118813455977</v>
      </c>
      <c r="P188" s="78"/>
      <c r="Q188" s="78"/>
      <c r="R188" s="78">
        <v>20</v>
      </c>
    </row>
    <row r="189" spans="1:18" ht="48">
      <c r="A189" s="74">
        <v>65</v>
      </c>
      <c r="B189" s="71" t="s">
        <v>317</v>
      </c>
      <c r="C189" s="75" t="s">
        <v>318</v>
      </c>
      <c r="D189" s="76">
        <v>1033.58</v>
      </c>
      <c r="E189" s="76">
        <v>225.33</v>
      </c>
      <c r="F189" s="76">
        <v>148.49</v>
      </c>
      <c r="G189" s="76">
        <v>659.76</v>
      </c>
      <c r="H189" s="77">
        <v>6602.93</v>
      </c>
      <c r="I189" s="77">
        <v>2679.19</v>
      </c>
      <c r="J189" s="77">
        <v>747.98</v>
      </c>
      <c r="K189" s="77">
        <v>3175.76</v>
      </c>
      <c r="L189" s="365">
        <v>6.3884072834226675</v>
      </c>
      <c r="M189" s="365">
        <v>11.890072338348199</v>
      </c>
      <c r="N189" s="365">
        <v>5.037241565088558</v>
      </c>
      <c r="O189" s="365">
        <v>4.8135079422820422</v>
      </c>
      <c r="P189" s="78"/>
      <c r="Q189" s="78"/>
      <c r="R189" s="78">
        <v>20</v>
      </c>
    </row>
    <row r="190" spans="1:18" ht="48">
      <c r="A190" s="74">
        <v>66</v>
      </c>
      <c r="B190" s="71" t="s">
        <v>319</v>
      </c>
      <c r="C190" s="75" t="s">
        <v>320</v>
      </c>
      <c r="D190" s="76">
        <v>751.38</v>
      </c>
      <c r="E190" s="76">
        <v>84.14</v>
      </c>
      <c r="F190" s="76">
        <v>67.14</v>
      </c>
      <c r="G190" s="76">
        <v>600.1</v>
      </c>
      <c r="H190" s="77">
        <v>3459.16</v>
      </c>
      <c r="I190" s="77">
        <v>1000.4</v>
      </c>
      <c r="J190" s="77">
        <v>323.95999999999998</v>
      </c>
      <c r="K190" s="77">
        <v>2134.8000000000002</v>
      </c>
      <c r="L190" s="365">
        <v>4.6037424472304291</v>
      </c>
      <c r="M190" s="365">
        <v>11.889707630140242</v>
      </c>
      <c r="N190" s="365">
        <v>4.8251414953827823</v>
      </c>
      <c r="O190" s="365">
        <v>3.557407098816864</v>
      </c>
      <c r="P190" s="78"/>
      <c r="Q190" s="78"/>
      <c r="R190" s="78">
        <v>20</v>
      </c>
    </row>
    <row r="191" spans="1:18" ht="48">
      <c r="A191" s="74">
        <v>67</v>
      </c>
      <c r="B191" s="71" t="s">
        <v>321</v>
      </c>
      <c r="C191" s="75" t="s">
        <v>322</v>
      </c>
      <c r="D191" s="76">
        <v>1478.5</v>
      </c>
      <c r="E191" s="76">
        <v>175.08</v>
      </c>
      <c r="F191" s="76">
        <v>114.34</v>
      </c>
      <c r="G191" s="76">
        <v>1189.08</v>
      </c>
      <c r="H191" s="77">
        <v>6863.47</v>
      </c>
      <c r="I191" s="77">
        <v>2081.66</v>
      </c>
      <c r="J191" s="77">
        <v>551.74</v>
      </c>
      <c r="K191" s="77">
        <v>4230.07</v>
      </c>
      <c r="L191" s="365">
        <v>4.6421846466012848</v>
      </c>
      <c r="M191" s="365">
        <v>11.889764679003882</v>
      </c>
      <c r="N191" s="365">
        <v>4.8254329193633021</v>
      </c>
      <c r="O191" s="365">
        <v>3.5574309550240524</v>
      </c>
      <c r="P191" s="78"/>
      <c r="Q191" s="78"/>
      <c r="R191" s="78">
        <v>20</v>
      </c>
    </row>
    <row r="192" spans="1:18" ht="96">
      <c r="A192" s="74">
        <v>68</v>
      </c>
      <c r="B192" s="71" t="s">
        <v>323</v>
      </c>
      <c r="C192" s="75" t="s">
        <v>324</v>
      </c>
      <c r="D192" s="76">
        <v>4128.79</v>
      </c>
      <c r="E192" s="76">
        <v>342.63</v>
      </c>
      <c r="F192" s="76">
        <v>3786.16</v>
      </c>
      <c r="G192" s="76"/>
      <c r="H192" s="77">
        <v>20369.32</v>
      </c>
      <c r="I192" s="77">
        <v>4073.99</v>
      </c>
      <c r="J192" s="77">
        <v>16295.33</v>
      </c>
      <c r="K192" s="77"/>
      <c r="L192" s="365">
        <v>4.9334841442650266</v>
      </c>
      <c r="M192" s="365">
        <v>11.890348189008551</v>
      </c>
      <c r="N192" s="365">
        <v>4.3039200667694972</v>
      </c>
      <c r="O192" s="365" t="s">
        <v>138</v>
      </c>
      <c r="P192" s="78"/>
      <c r="Q192" s="78"/>
      <c r="R192" s="78">
        <v>20</v>
      </c>
    </row>
    <row r="193" spans="1:18" ht="84">
      <c r="A193" s="74">
        <v>69</v>
      </c>
      <c r="B193" s="71" t="s">
        <v>325</v>
      </c>
      <c r="C193" s="75" t="s">
        <v>326</v>
      </c>
      <c r="D193" s="76">
        <v>7265.55</v>
      </c>
      <c r="E193" s="76">
        <v>370.29</v>
      </c>
      <c r="F193" s="76">
        <v>6895.26</v>
      </c>
      <c r="G193" s="76"/>
      <c r="H193" s="77">
        <v>34053.769999999997</v>
      </c>
      <c r="I193" s="77">
        <v>4402.8500000000004</v>
      </c>
      <c r="J193" s="77">
        <v>29650.92</v>
      </c>
      <c r="K193" s="77"/>
      <c r="L193" s="365">
        <v>4.6870188767539958</v>
      </c>
      <c r="M193" s="365">
        <v>11.890275189716169</v>
      </c>
      <c r="N193" s="365">
        <v>4.3001888253669911</v>
      </c>
      <c r="O193" s="365" t="s">
        <v>138</v>
      </c>
      <c r="P193" s="78"/>
      <c r="Q193" s="78"/>
      <c r="R193" s="78">
        <v>20</v>
      </c>
    </row>
    <row r="194" spans="1:18" ht="84">
      <c r="A194" s="74">
        <v>70</v>
      </c>
      <c r="B194" s="71" t="s">
        <v>327</v>
      </c>
      <c r="C194" s="75" t="s">
        <v>328</v>
      </c>
      <c r="D194" s="76">
        <v>4550.22</v>
      </c>
      <c r="E194" s="76">
        <v>323.73</v>
      </c>
      <c r="F194" s="76">
        <v>4226.49</v>
      </c>
      <c r="G194" s="76"/>
      <c r="H194" s="77">
        <v>22024.66</v>
      </c>
      <c r="I194" s="77">
        <v>3849.2</v>
      </c>
      <c r="J194" s="77">
        <v>18175.46</v>
      </c>
      <c r="K194" s="77"/>
      <c r="L194" s="365">
        <v>4.840350576455644</v>
      </c>
      <c r="M194" s="365">
        <v>11.890155376393908</v>
      </c>
      <c r="N194" s="365">
        <v>4.3003674443805613</v>
      </c>
      <c r="O194" s="365" t="s">
        <v>138</v>
      </c>
      <c r="P194" s="78"/>
      <c r="Q194" s="78"/>
      <c r="R194" s="78">
        <v>20</v>
      </c>
    </row>
    <row r="195" spans="1:18" ht="72">
      <c r="A195" s="74">
        <v>71</v>
      </c>
      <c r="B195" s="71" t="s">
        <v>329</v>
      </c>
      <c r="C195" s="75" t="s">
        <v>330</v>
      </c>
      <c r="D195" s="76">
        <v>6046.77</v>
      </c>
      <c r="E195" s="76">
        <v>389.19</v>
      </c>
      <c r="F195" s="76">
        <v>5657.58</v>
      </c>
      <c r="G195" s="76"/>
      <c r="H195" s="77">
        <v>28960.97</v>
      </c>
      <c r="I195" s="77">
        <v>4627.6499999999996</v>
      </c>
      <c r="J195" s="77">
        <v>24333.32</v>
      </c>
      <c r="K195" s="77"/>
      <c r="L195" s="365">
        <v>4.7894942258428879</v>
      </c>
      <c r="M195" s="365">
        <v>11.890464811531642</v>
      </c>
      <c r="N195" s="365">
        <v>4.3010120935099456</v>
      </c>
      <c r="O195" s="365" t="s">
        <v>138</v>
      </c>
      <c r="P195" s="78"/>
      <c r="Q195" s="78"/>
      <c r="R195" s="78">
        <v>20</v>
      </c>
    </row>
    <row r="196" spans="1:18" ht="36">
      <c r="A196" s="74">
        <v>72</v>
      </c>
      <c r="B196" s="71" t="s">
        <v>331</v>
      </c>
      <c r="C196" s="75" t="s">
        <v>332</v>
      </c>
      <c r="D196" s="76">
        <v>1476.39</v>
      </c>
      <c r="E196" s="76">
        <v>163.47</v>
      </c>
      <c r="F196" s="76">
        <v>4.2</v>
      </c>
      <c r="G196" s="76">
        <v>1308.72</v>
      </c>
      <c r="H196" s="77">
        <v>5530.55</v>
      </c>
      <c r="I196" s="77">
        <v>1943.66</v>
      </c>
      <c r="J196" s="77">
        <v>20.25</v>
      </c>
      <c r="K196" s="77">
        <v>3566.64</v>
      </c>
      <c r="L196" s="365">
        <v>3.7459952993450241</v>
      </c>
      <c r="M196" s="365">
        <v>11.890010399461676</v>
      </c>
      <c r="N196" s="365">
        <v>4.8214285714285712</v>
      </c>
      <c r="O196" s="365">
        <v>2.7252888318356865</v>
      </c>
      <c r="P196" s="78"/>
      <c r="Q196" s="78"/>
      <c r="R196" s="78">
        <v>20</v>
      </c>
    </row>
    <row r="197" spans="1:18" ht="36">
      <c r="A197" s="74">
        <v>73</v>
      </c>
      <c r="B197" s="71" t="s">
        <v>333</v>
      </c>
      <c r="C197" s="75" t="s">
        <v>334</v>
      </c>
      <c r="D197" s="76">
        <v>18.89</v>
      </c>
      <c r="E197" s="76">
        <v>16.28</v>
      </c>
      <c r="F197" s="76">
        <v>1.05</v>
      </c>
      <c r="G197" s="76">
        <v>1.56</v>
      </c>
      <c r="H197" s="77">
        <v>208.33</v>
      </c>
      <c r="I197" s="77">
        <v>193.56</v>
      </c>
      <c r="J197" s="77">
        <v>5.0599999999999996</v>
      </c>
      <c r="K197" s="77">
        <v>9.7100000000000009</v>
      </c>
      <c r="L197" s="365">
        <v>11.028586553732135</v>
      </c>
      <c r="M197" s="365">
        <v>11.889434889434888</v>
      </c>
      <c r="N197" s="365">
        <v>4.8190476190476188</v>
      </c>
      <c r="O197" s="365">
        <v>6.2243589743589745</v>
      </c>
      <c r="P197" s="78"/>
      <c r="Q197" s="78"/>
      <c r="R197" s="78">
        <v>20</v>
      </c>
    </row>
    <row r="198" spans="1:18" ht="24">
      <c r="A198" s="74">
        <v>74</v>
      </c>
      <c r="B198" s="71" t="s">
        <v>335</v>
      </c>
      <c r="C198" s="75" t="s">
        <v>336</v>
      </c>
      <c r="D198" s="76">
        <v>332.58</v>
      </c>
      <c r="E198" s="76">
        <v>298.2</v>
      </c>
      <c r="F198" s="76">
        <v>7.34</v>
      </c>
      <c r="G198" s="76">
        <v>27.04</v>
      </c>
      <c r="H198" s="77">
        <v>3739.12</v>
      </c>
      <c r="I198" s="77">
        <v>3545.59</v>
      </c>
      <c r="J198" s="77">
        <v>35.43</v>
      </c>
      <c r="K198" s="77">
        <v>158.1</v>
      </c>
      <c r="L198" s="365">
        <v>11.242768657165193</v>
      </c>
      <c r="M198" s="365">
        <v>11.88997317236754</v>
      </c>
      <c r="N198" s="365">
        <v>4.8269754768392374</v>
      </c>
      <c r="O198" s="365">
        <v>5.84689349112426</v>
      </c>
      <c r="P198" s="78"/>
      <c r="Q198" s="78"/>
      <c r="R198" s="78">
        <v>20</v>
      </c>
    </row>
    <row r="199" spans="1:18" ht="48">
      <c r="A199" s="74">
        <v>75</v>
      </c>
      <c r="B199" s="71" t="s">
        <v>337</v>
      </c>
      <c r="C199" s="75" t="s">
        <v>338</v>
      </c>
      <c r="D199" s="76">
        <v>100.46</v>
      </c>
      <c r="E199" s="76">
        <v>16.600000000000001</v>
      </c>
      <c r="F199" s="76"/>
      <c r="G199" s="76">
        <v>83.86</v>
      </c>
      <c r="H199" s="77">
        <v>588.44000000000005</v>
      </c>
      <c r="I199" s="77">
        <v>197.38</v>
      </c>
      <c r="J199" s="77"/>
      <c r="K199" s="77">
        <v>391.06</v>
      </c>
      <c r="L199" s="365">
        <v>5.8574557037626924</v>
      </c>
      <c r="M199" s="365">
        <v>11.890361445783132</v>
      </c>
      <c r="N199" s="365" t="s">
        <v>138</v>
      </c>
      <c r="O199" s="365">
        <v>4.6632482709277365</v>
      </c>
      <c r="P199" s="78"/>
      <c r="Q199" s="78"/>
      <c r="R199" s="78">
        <v>20</v>
      </c>
    </row>
    <row r="200" spans="1:18" ht="36">
      <c r="A200" s="74">
        <v>76</v>
      </c>
      <c r="B200" s="71" t="s">
        <v>339</v>
      </c>
      <c r="C200" s="75" t="s">
        <v>340</v>
      </c>
      <c r="D200" s="76">
        <v>165.65</v>
      </c>
      <c r="E200" s="76">
        <v>145.63999999999999</v>
      </c>
      <c r="F200" s="76">
        <v>8.39</v>
      </c>
      <c r="G200" s="76">
        <v>11.62</v>
      </c>
      <c r="H200" s="77">
        <v>1840.3</v>
      </c>
      <c r="I200" s="77">
        <v>1731.66</v>
      </c>
      <c r="J200" s="77">
        <v>40.49</v>
      </c>
      <c r="K200" s="77">
        <v>68.150000000000006</v>
      </c>
      <c r="L200" s="365">
        <v>11.109568367038937</v>
      </c>
      <c r="M200" s="365">
        <v>11.890002746498217</v>
      </c>
      <c r="N200" s="365">
        <v>4.8259833134684147</v>
      </c>
      <c r="O200" s="365">
        <v>5.8648881239242696</v>
      </c>
      <c r="P200" s="78"/>
      <c r="Q200" s="78"/>
      <c r="R200" s="78">
        <v>20</v>
      </c>
    </row>
    <row r="201" spans="1:18" ht="36">
      <c r="A201" s="74">
        <v>77</v>
      </c>
      <c r="B201" s="71" t="s">
        <v>341</v>
      </c>
      <c r="C201" s="75" t="s">
        <v>342</v>
      </c>
      <c r="D201" s="76">
        <v>635.32000000000005</v>
      </c>
      <c r="E201" s="76">
        <v>606.22</v>
      </c>
      <c r="F201" s="76">
        <v>1.05</v>
      </c>
      <c r="G201" s="76">
        <v>28.05</v>
      </c>
      <c r="H201" s="77">
        <v>7382.43</v>
      </c>
      <c r="I201" s="77">
        <v>7208.03</v>
      </c>
      <c r="J201" s="77">
        <v>5.0599999999999996</v>
      </c>
      <c r="K201" s="77">
        <v>169.34</v>
      </c>
      <c r="L201" s="365">
        <v>11.620018258515394</v>
      </c>
      <c r="M201" s="365">
        <v>11.890122397809375</v>
      </c>
      <c r="N201" s="365">
        <v>4.8190476190476188</v>
      </c>
      <c r="O201" s="365">
        <v>6.0370766488413548</v>
      </c>
      <c r="P201" s="78"/>
      <c r="Q201" s="78"/>
      <c r="R201" s="78">
        <v>20</v>
      </c>
    </row>
    <row r="202" spans="1:18" ht="60">
      <c r="A202" s="74">
        <v>78</v>
      </c>
      <c r="B202" s="71" t="s">
        <v>343</v>
      </c>
      <c r="C202" s="75" t="s">
        <v>344</v>
      </c>
      <c r="D202" s="76">
        <v>4251.2700000000004</v>
      </c>
      <c r="E202" s="76">
        <v>1488.96</v>
      </c>
      <c r="F202" s="76">
        <v>1148.6099999999999</v>
      </c>
      <c r="G202" s="76">
        <v>1613.7</v>
      </c>
      <c r="H202" s="77">
        <v>28693.47</v>
      </c>
      <c r="I202" s="77">
        <v>17703.62</v>
      </c>
      <c r="J202" s="77">
        <v>6367.21</v>
      </c>
      <c r="K202" s="77">
        <v>4622.6400000000003</v>
      </c>
      <c r="L202" s="365">
        <v>6.7493878299896259</v>
      </c>
      <c r="M202" s="365">
        <v>11.889923167848698</v>
      </c>
      <c r="N202" s="365">
        <v>5.54340463690896</v>
      </c>
      <c r="O202" s="365">
        <v>2.8646216768916157</v>
      </c>
      <c r="P202" s="78"/>
      <c r="Q202" s="78"/>
      <c r="R202" s="78">
        <v>20</v>
      </c>
    </row>
    <row r="203" spans="1:18" ht="60">
      <c r="A203" s="74">
        <v>79</v>
      </c>
      <c r="B203" s="71" t="s">
        <v>345</v>
      </c>
      <c r="C203" s="75" t="s">
        <v>346</v>
      </c>
      <c r="D203" s="76">
        <v>5114.75</v>
      </c>
      <c r="E203" s="76">
        <v>1970.05</v>
      </c>
      <c r="F203" s="76">
        <v>1531</v>
      </c>
      <c r="G203" s="76">
        <v>1613.7</v>
      </c>
      <c r="H203" s="77">
        <v>36531.33</v>
      </c>
      <c r="I203" s="77">
        <v>23423.84</v>
      </c>
      <c r="J203" s="77">
        <v>8484.85</v>
      </c>
      <c r="K203" s="77">
        <v>4622.6400000000003</v>
      </c>
      <c r="L203" s="365">
        <v>7.1423490884207439</v>
      </c>
      <c r="M203" s="365">
        <v>11.889972335727521</v>
      </c>
      <c r="N203" s="365">
        <v>5.5420313520574789</v>
      </c>
      <c r="O203" s="365">
        <v>2.8646216768916157</v>
      </c>
      <c r="P203" s="78"/>
      <c r="Q203" s="78"/>
      <c r="R203" s="78">
        <v>20</v>
      </c>
    </row>
    <row r="204" spans="1:18" ht="60">
      <c r="A204" s="74">
        <v>80</v>
      </c>
      <c r="B204" s="71" t="s">
        <v>347</v>
      </c>
      <c r="C204" s="75" t="s">
        <v>348</v>
      </c>
      <c r="D204" s="76">
        <v>5909.06</v>
      </c>
      <c r="E204" s="76">
        <v>2495.89</v>
      </c>
      <c r="F204" s="76">
        <v>1799.47</v>
      </c>
      <c r="G204" s="76">
        <v>1613.7</v>
      </c>
      <c r="H204" s="77">
        <v>44271.519999999997</v>
      </c>
      <c r="I204" s="77">
        <v>29676.33</v>
      </c>
      <c r="J204" s="77">
        <v>9972.5499999999993</v>
      </c>
      <c r="K204" s="77">
        <v>4622.6400000000003</v>
      </c>
      <c r="L204" s="365">
        <v>7.4921425742842338</v>
      </c>
      <c r="M204" s="365">
        <v>11.890079290353341</v>
      </c>
      <c r="N204" s="365">
        <v>5.5419373482191974</v>
      </c>
      <c r="O204" s="365">
        <v>2.8646216768916157</v>
      </c>
      <c r="P204" s="78"/>
      <c r="Q204" s="78"/>
      <c r="R204" s="78">
        <v>20</v>
      </c>
    </row>
    <row r="205" spans="1:18" ht="48">
      <c r="A205" s="74">
        <v>81</v>
      </c>
      <c r="B205" s="71" t="s">
        <v>349</v>
      </c>
      <c r="C205" s="75" t="s">
        <v>350</v>
      </c>
      <c r="D205" s="76">
        <v>1472.58</v>
      </c>
      <c r="E205" s="76">
        <v>366.76</v>
      </c>
      <c r="F205" s="76">
        <v>1105.82</v>
      </c>
      <c r="G205" s="76"/>
      <c r="H205" s="77">
        <v>10918.31</v>
      </c>
      <c r="I205" s="77">
        <v>4360.67</v>
      </c>
      <c r="J205" s="77">
        <v>6557.64</v>
      </c>
      <c r="K205" s="77"/>
      <c r="L205" s="365">
        <v>7.4144087248230992</v>
      </c>
      <c r="M205" s="365">
        <v>11.889709892027485</v>
      </c>
      <c r="N205" s="365">
        <v>5.9301152086234659</v>
      </c>
      <c r="O205" s="365" t="s">
        <v>138</v>
      </c>
      <c r="P205" s="78"/>
      <c r="Q205" s="78"/>
      <c r="R205" s="78">
        <v>20</v>
      </c>
    </row>
    <row r="206" spans="1:18" ht="36">
      <c r="A206" s="74">
        <v>82</v>
      </c>
      <c r="B206" s="71" t="s">
        <v>351</v>
      </c>
      <c r="C206" s="75" t="s">
        <v>352</v>
      </c>
      <c r="D206" s="76">
        <v>6713.21</v>
      </c>
      <c r="E206" s="76">
        <v>459.6</v>
      </c>
      <c r="F206" s="76">
        <v>20.98</v>
      </c>
      <c r="G206" s="76">
        <v>6232.63</v>
      </c>
      <c r="H206" s="77">
        <v>58947.98</v>
      </c>
      <c r="I206" s="77">
        <v>5464.54</v>
      </c>
      <c r="J206" s="77">
        <v>101.24</v>
      </c>
      <c r="K206" s="77">
        <v>53382.2</v>
      </c>
      <c r="L206" s="365">
        <v>8.7808931941649373</v>
      </c>
      <c r="M206" s="365">
        <v>11.889773716275021</v>
      </c>
      <c r="N206" s="365">
        <v>4.8255481410867489</v>
      </c>
      <c r="O206" s="365">
        <v>8.5649557249507833</v>
      </c>
      <c r="P206" s="78"/>
      <c r="Q206" s="78"/>
      <c r="R206" s="78">
        <v>20</v>
      </c>
    </row>
    <row r="207" spans="1:18" ht="72">
      <c r="A207" s="74">
        <v>83</v>
      </c>
      <c r="B207" s="71" t="s">
        <v>353</v>
      </c>
      <c r="C207" s="75" t="s">
        <v>354</v>
      </c>
      <c r="D207" s="76">
        <v>3034.6</v>
      </c>
      <c r="E207" s="76">
        <v>87.53</v>
      </c>
      <c r="F207" s="76">
        <v>14.69</v>
      </c>
      <c r="G207" s="76">
        <v>2932.38</v>
      </c>
      <c r="H207" s="77">
        <v>26383.43</v>
      </c>
      <c r="I207" s="77">
        <v>1040.7</v>
      </c>
      <c r="J207" s="77">
        <v>70.87</v>
      </c>
      <c r="K207" s="77">
        <v>25271.86</v>
      </c>
      <c r="L207" s="365">
        <v>8.6942035194094771</v>
      </c>
      <c r="M207" s="365">
        <v>11.889637838455387</v>
      </c>
      <c r="N207" s="365">
        <v>4.8243703199455412</v>
      </c>
      <c r="O207" s="365">
        <v>8.6182077356959184</v>
      </c>
      <c r="P207" s="78"/>
      <c r="Q207" s="78"/>
      <c r="R207" s="78">
        <v>20</v>
      </c>
    </row>
    <row r="208" spans="1:18" ht="72">
      <c r="A208" s="74">
        <v>84</v>
      </c>
      <c r="B208" s="71" t="s">
        <v>355</v>
      </c>
      <c r="C208" s="75" t="s">
        <v>356</v>
      </c>
      <c r="D208" s="76">
        <v>3188.7</v>
      </c>
      <c r="E208" s="76">
        <v>135.96</v>
      </c>
      <c r="F208" s="76">
        <v>4.2</v>
      </c>
      <c r="G208" s="76">
        <v>3048.54</v>
      </c>
      <c r="H208" s="77">
        <v>27904.18</v>
      </c>
      <c r="I208" s="77">
        <v>1616.55</v>
      </c>
      <c r="J208" s="77">
        <v>20.25</v>
      </c>
      <c r="K208" s="77">
        <v>26267.38</v>
      </c>
      <c r="L208" s="365">
        <v>8.7509580706871137</v>
      </c>
      <c r="M208" s="365">
        <v>11.889894086496028</v>
      </c>
      <c r="N208" s="365">
        <v>4.8214285714285712</v>
      </c>
      <c r="O208" s="365">
        <v>8.6163803000780703</v>
      </c>
      <c r="P208" s="78"/>
      <c r="Q208" s="78"/>
      <c r="R208" s="78">
        <v>20</v>
      </c>
    </row>
    <row r="209" spans="1:18" ht="96">
      <c r="A209" s="74">
        <v>85</v>
      </c>
      <c r="B209" s="71" t="s">
        <v>357</v>
      </c>
      <c r="C209" s="75" t="s">
        <v>358</v>
      </c>
      <c r="D209" s="76">
        <v>11187.4</v>
      </c>
      <c r="E209" s="76">
        <v>1181.56</v>
      </c>
      <c r="F209" s="76">
        <v>3461.85</v>
      </c>
      <c r="G209" s="76">
        <v>6543.99</v>
      </c>
      <c r="H209" s="77">
        <v>59815.37</v>
      </c>
      <c r="I209" s="77">
        <v>14049.01</v>
      </c>
      <c r="J209" s="77">
        <v>13806.95</v>
      </c>
      <c r="K209" s="77">
        <v>31959.41</v>
      </c>
      <c r="L209" s="365">
        <v>5.3466730428875344</v>
      </c>
      <c r="M209" s="365">
        <v>11.890221402214022</v>
      </c>
      <c r="N209" s="365">
        <v>3.9883154960498004</v>
      </c>
      <c r="O209" s="365">
        <v>4.8837803847499766</v>
      </c>
      <c r="P209" s="78"/>
      <c r="Q209" s="78"/>
      <c r="R209" s="78">
        <v>20</v>
      </c>
    </row>
    <row r="210" spans="1:18" ht="96">
      <c r="A210" s="74">
        <v>86</v>
      </c>
      <c r="B210" s="71" t="s">
        <v>359</v>
      </c>
      <c r="C210" s="75" t="s">
        <v>360</v>
      </c>
      <c r="D210" s="76">
        <v>1734.46</v>
      </c>
      <c r="E210" s="76">
        <v>731.01</v>
      </c>
      <c r="F210" s="76">
        <v>12.86</v>
      </c>
      <c r="G210" s="76">
        <v>990.59</v>
      </c>
      <c r="H210" s="77">
        <v>13649.87</v>
      </c>
      <c r="I210" s="77">
        <v>8691.52</v>
      </c>
      <c r="J210" s="77">
        <v>67.010000000000005</v>
      </c>
      <c r="K210" s="77">
        <v>4891.34</v>
      </c>
      <c r="L210" s="365">
        <v>7.8698096237445663</v>
      </c>
      <c r="M210" s="365">
        <v>11.889741590402322</v>
      </c>
      <c r="N210" s="365">
        <v>5.210730948678072</v>
      </c>
      <c r="O210" s="365">
        <v>4.9378047426281304</v>
      </c>
      <c r="P210" s="78"/>
      <c r="Q210" s="78"/>
      <c r="R210" s="78">
        <v>20</v>
      </c>
    </row>
    <row r="211" spans="1:18" ht="96">
      <c r="A211" s="74">
        <v>87</v>
      </c>
      <c r="B211" s="71" t="s">
        <v>361</v>
      </c>
      <c r="C211" s="75" t="s">
        <v>362</v>
      </c>
      <c r="D211" s="76">
        <v>4670.01</v>
      </c>
      <c r="E211" s="76">
        <v>840.66</v>
      </c>
      <c r="F211" s="76">
        <v>18.100000000000001</v>
      </c>
      <c r="G211" s="76">
        <v>3811.25</v>
      </c>
      <c r="H211" s="77">
        <v>39288.11</v>
      </c>
      <c r="I211" s="77">
        <v>9995.33</v>
      </c>
      <c r="J211" s="77">
        <v>92.32</v>
      </c>
      <c r="K211" s="77">
        <v>29200.46</v>
      </c>
      <c r="L211" s="365">
        <v>8.4128535056670106</v>
      </c>
      <c r="M211" s="365">
        <v>11.88986034782195</v>
      </c>
      <c r="N211" s="365">
        <v>5.1005524861878442</v>
      </c>
      <c r="O211" s="365">
        <v>7.6616490652673006</v>
      </c>
      <c r="P211" s="78"/>
      <c r="Q211" s="78"/>
      <c r="R211" s="78">
        <v>20</v>
      </c>
    </row>
    <row r="212" spans="1:18" ht="96">
      <c r="A212" s="74">
        <v>88</v>
      </c>
      <c r="B212" s="71" t="s">
        <v>363</v>
      </c>
      <c r="C212" s="75" t="s">
        <v>364</v>
      </c>
      <c r="D212" s="76">
        <v>11519.14</v>
      </c>
      <c r="E212" s="76">
        <v>511.31</v>
      </c>
      <c r="F212" s="76">
        <v>10017.24</v>
      </c>
      <c r="G212" s="76">
        <v>990.59</v>
      </c>
      <c r="H212" s="77">
        <v>54894.23</v>
      </c>
      <c r="I212" s="77">
        <v>6079.5</v>
      </c>
      <c r="J212" s="77">
        <v>43923.39</v>
      </c>
      <c r="K212" s="77">
        <v>4891.34</v>
      </c>
      <c r="L212" s="365">
        <v>4.7654798882555474</v>
      </c>
      <c r="M212" s="365">
        <v>11.890047133832704</v>
      </c>
      <c r="N212" s="365">
        <v>4.3847796399008114</v>
      </c>
      <c r="O212" s="365">
        <v>4.9378047426281304</v>
      </c>
      <c r="P212" s="78"/>
      <c r="Q212" s="78"/>
      <c r="R212" s="78">
        <v>20</v>
      </c>
    </row>
    <row r="213" spans="1:18" ht="96">
      <c r="A213" s="74">
        <v>89</v>
      </c>
      <c r="B213" s="71" t="s">
        <v>365</v>
      </c>
      <c r="C213" s="75" t="s">
        <v>366</v>
      </c>
      <c r="D213" s="76">
        <v>15991.64</v>
      </c>
      <c r="E213" s="76">
        <v>594.72</v>
      </c>
      <c r="F213" s="76">
        <v>11585.67</v>
      </c>
      <c r="G213" s="76">
        <v>3811.25</v>
      </c>
      <c r="H213" s="77">
        <v>87073.17</v>
      </c>
      <c r="I213" s="77">
        <v>7071.45</v>
      </c>
      <c r="J213" s="77">
        <v>50801.26</v>
      </c>
      <c r="K213" s="77">
        <v>29200.46</v>
      </c>
      <c r="L213" s="365">
        <v>5.4449180947044828</v>
      </c>
      <c r="M213" s="365">
        <v>11.890385391444713</v>
      </c>
      <c r="N213" s="365">
        <v>4.3848357496804242</v>
      </c>
      <c r="O213" s="365">
        <v>7.6616490652673006</v>
      </c>
      <c r="P213" s="78"/>
      <c r="Q213" s="78"/>
      <c r="R213" s="78">
        <v>20</v>
      </c>
    </row>
    <row r="214" spans="1:18" ht="96">
      <c r="A214" s="74">
        <v>90</v>
      </c>
      <c r="B214" s="71" t="s">
        <v>367</v>
      </c>
      <c r="C214" s="75" t="s">
        <v>368</v>
      </c>
      <c r="D214" s="76">
        <v>1514.76</v>
      </c>
      <c r="E214" s="76">
        <v>511.31</v>
      </c>
      <c r="F214" s="76">
        <v>12.86</v>
      </c>
      <c r="G214" s="76">
        <v>990.59</v>
      </c>
      <c r="H214" s="77">
        <v>11037.85</v>
      </c>
      <c r="I214" s="77">
        <v>6079.5</v>
      </c>
      <c r="J214" s="77">
        <v>67.010000000000005</v>
      </c>
      <c r="K214" s="77">
        <v>4891.34</v>
      </c>
      <c r="L214" s="365">
        <v>7.2868639256383849</v>
      </c>
      <c r="M214" s="365">
        <v>11.890047133832704</v>
      </c>
      <c r="N214" s="365">
        <v>5.210730948678072</v>
      </c>
      <c r="O214" s="365">
        <v>4.9378047426281304</v>
      </c>
      <c r="P214" s="78"/>
      <c r="Q214" s="78"/>
      <c r="R214" s="78">
        <v>20</v>
      </c>
    </row>
    <row r="215" spans="1:18" ht="96">
      <c r="A215" s="74">
        <v>91</v>
      </c>
      <c r="B215" s="71" t="s">
        <v>369</v>
      </c>
      <c r="C215" s="75" t="s">
        <v>370</v>
      </c>
      <c r="D215" s="76">
        <v>4424.07</v>
      </c>
      <c r="E215" s="76">
        <v>594.72</v>
      </c>
      <c r="F215" s="76">
        <v>18.100000000000001</v>
      </c>
      <c r="G215" s="76">
        <v>3811.25</v>
      </c>
      <c r="H215" s="77">
        <v>36364.230000000003</v>
      </c>
      <c r="I215" s="77">
        <v>7071.45</v>
      </c>
      <c r="J215" s="77">
        <v>92.32</v>
      </c>
      <c r="K215" s="77">
        <v>29200.46</v>
      </c>
      <c r="L215" s="365">
        <v>8.2196326007499891</v>
      </c>
      <c r="M215" s="365">
        <v>11.890385391444713</v>
      </c>
      <c r="N215" s="365">
        <v>5.1005524861878442</v>
      </c>
      <c r="O215" s="365">
        <v>7.6616490652673006</v>
      </c>
      <c r="P215" s="78"/>
      <c r="Q215" s="78"/>
      <c r="R215" s="78">
        <v>20</v>
      </c>
    </row>
    <row r="216" spans="1:18" ht="96">
      <c r="A216" s="74">
        <v>92</v>
      </c>
      <c r="B216" s="71" t="s">
        <v>371</v>
      </c>
      <c r="C216" s="75" t="s">
        <v>372</v>
      </c>
      <c r="D216" s="76">
        <v>4127.99</v>
      </c>
      <c r="E216" s="76">
        <v>511.65</v>
      </c>
      <c r="F216" s="76">
        <v>2625.75</v>
      </c>
      <c r="G216" s="76">
        <v>990.59</v>
      </c>
      <c r="H216" s="77">
        <v>21452.720000000001</v>
      </c>
      <c r="I216" s="77">
        <v>6083.55</v>
      </c>
      <c r="J216" s="77">
        <v>10477.83</v>
      </c>
      <c r="K216" s="77">
        <v>4891.34</v>
      </c>
      <c r="L216" s="365">
        <v>5.1968924343324483</v>
      </c>
      <c r="M216" s="365">
        <v>11.890061565523308</v>
      </c>
      <c r="N216" s="365">
        <v>3.9904141673807483</v>
      </c>
      <c r="O216" s="365">
        <v>4.9378047426281304</v>
      </c>
      <c r="P216" s="78"/>
      <c r="Q216" s="78"/>
      <c r="R216" s="78">
        <v>20</v>
      </c>
    </row>
    <row r="217" spans="1:18" ht="96">
      <c r="A217" s="74">
        <v>93</v>
      </c>
      <c r="B217" s="71" t="s">
        <v>373</v>
      </c>
      <c r="C217" s="75" t="s">
        <v>374</v>
      </c>
      <c r="D217" s="76">
        <v>7438.73</v>
      </c>
      <c r="E217" s="76">
        <v>588.22</v>
      </c>
      <c r="F217" s="76">
        <v>3039.26</v>
      </c>
      <c r="G217" s="76">
        <v>3811.25</v>
      </c>
      <c r="H217" s="77">
        <v>48324.21</v>
      </c>
      <c r="I217" s="77">
        <v>6993.92</v>
      </c>
      <c r="J217" s="77">
        <v>12129.83</v>
      </c>
      <c r="K217" s="77">
        <v>29200.46</v>
      </c>
      <c r="L217" s="365">
        <v>6.4962984272853026</v>
      </c>
      <c r="M217" s="365">
        <v>11.889973139301622</v>
      </c>
      <c r="N217" s="365">
        <v>3.9910471627962067</v>
      </c>
      <c r="O217" s="365">
        <v>7.6616490652673006</v>
      </c>
      <c r="P217" s="78"/>
      <c r="Q217" s="78"/>
      <c r="R217" s="78">
        <v>20</v>
      </c>
    </row>
    <row r="218" spans="1:18" ht="48">
      <c r="A218" s="74">
        <v>94</v>
      </c>
      <c r="B218" s="71" t="s">
        <v>375</v>
      </c>
      <c r="C218" s="75" t="s">
        <v>376</v>
      </c>
      <c r="D218" s="76">
        <v>463.13</v>
      </c>
      <c r="E218" s="76">
        <v>130.44</v>
      </c>
      <c r="F218" s="76">
        <v>2.5499999999999998</v>
      </c>
      <c r="G218" s="76">
        <v>330.14</v>
      </c>
      <c r="H218" s="77">
        <v>3195.03</v>
      </c>
      <c r="I218" s="77">
        <v>1550.89</v>
      </c>
      <c r="J218" s="77">
        <v>13.99</v>
      </c>
      <c r="K218" s="77">
        <v>1630.15</v>
      </c>
      <c r="L218" s="365">
        <v>6.8987757217196037</v>
      </c>
      <c r="M218" s="365">
        <v>11.889681079423491</v>
      </c>
      <c r="N218" s="365">
        <v>5.4862745098039216</v>
      </c>
      <c r="O218" s="365">
        <v>4.9377536802568613</v>
      </c>
      <c r="P218" s="78"/>
      <c r="Q218" s="78"/>
      <c r="R218" s="78">
        <v>20</v>
      </c>
    </row>
    <row r="219" spans="1:18" ht="48">
      <c r="A219" s="74">
        <v>95</v>
      </c>
      <c r="B219" s="71" t="s">
        <v>377</v>
      </c>
      <c r="C219" s="75" t="s">
        <v>378</v>
      </c>
      <c r="D219" s="76">
        <v>457.8</v>
      </c>
      <c r="E219" s="76">
        <v>125.86</v>
      </c>
      <c r="F219" s="76">
        <v>1.8</v>
      </c>
      <c r="G219" s="76">
        <v>330.14</v>
      </c>
      <c r="H219" s="77">
        <v>3136.17</v>
      </c>
      <c r="I219" s="77">
        <v>1496.5</v>
      </c>
      <c r="J219" s="77">
        <v>9.52</v>
      </c>
      <c r="K219" s="77">
        <v>1630.15</v>
      </c>
      <c r="L219" s="365">
        <v>6.850524246395806</v>
      </c>
      <c r="M219" s="365">
        <v>11.890195455267758</v>
      </c>
      <c r="N219" s="365">
        <v>5.2888888888888888</v>
      </c>
      <c r="O219" s="365">
        <v>4.9377536802568613</v>
      </c>
      <c r="P219" s="78"/>
      <c r="Q219" s="78"/>
      <c r="R219" s="78">
        <v>20</v>
      </c>
    </row>
    <row r="220" spans="1:18" ht="48">
      <c r="A220" s="74">
        <v>96</v>
      </c>
      <c r="B220" s="71" t="s">
        <v>379</v>
      </c>
      <c r="C220" s="75" t="s">
        <v>380</v>
      </c>
      <c r="D220" s="76">
        <v>2156.58</v>
      </c>
      <c r="E220" s="76">
        <v>92.36</v>
      </c>
      <c r="F220" s="76">
        <v>1734.08</v>
      </c>
      <c r="G220" s="76">
        <v>330.14</v>
      </c>
      <c r="H220" s="77">
        <v>10332.790000000001</v>
      </c>
      <c r="I220" s="77">
        <v>1098.1199999999999</v>
      </c>
      <c r="J220" s="77">
        <v>7604.52</v>
      </c>
      <c r="K220" s="77">
        <v>1630.15</v>
      </c>
      <c r="L220" s="365">
        <v>4.7912852757606954</v>
      </c>
      <c r="M220" s="365">
        <v>11.889562581203982</v>
      </c>
      <c r="N220" s="365">
        <v>4.3853340099649385</v>
      </c>
      <c r="O220" s="365">
        <v>4.9377536802568613</v>
      </c>
      <c r="P220" s="78"/>
      <c r="Q220" s="78"/>
      <c r="R220" s="78">
        <v>20</v>
      </c>
    </row>
    <row r="221" spans="1:18" ht="48">
      <c r="A221" s="74">
        <v>97</v>
      </c>
      <c r="B221" s="71" t="s">
        <v>381</v>
      </c>
      <c r="C221" s="75" t="s">
        <v>382</v>
      </c>
      <c r="D221" s="76">
        <v>2152.86</v>
      </c>
      <c r="E221" s="76">
        <v>89.39</v>
      </c>
      <c r="F221" s="76">
        <v>1733.33</v>
      </c>
      <c r="G221" s="76">
        <v>330.14</v>
      </c>
      <c r="H221" s="77">
        <v>10293.1</v>
      </c>
      <c r="I221" s="77">
        <v>1062.9000000000001</v>
      </c>
      <c r="J221" s="77">
        <v>7600.05</v>
      </c>
      <c r="K221" s="77">
        <v>1630.15</v>
      </c>
      <c r="L221" s="365">
        <v>4.7811283594845921</v>
      </c>
      <c r="M221" s="365">
        <v>11.890591788790694</v>
      </c>
      <c r="N221" s="365">
        <v>4.3846526627935827</v>
      </c>
      <c r="O221" s="365">
        <v>4.9377536802568613</v>
      </c>
      <c r="P221" s="78"/>
      <c r="Q221" s="78"/>
      <c r="R221" s="78">
        <v>20</v>
      </c>
    </row>
    <row r="222" spans="1:18" ht="48">
      <c r="A222" s="74">
        <v>98</v>
      </c>
      <c r="B222" s="71" t="s">
        <v>383</v>
      </c>
      <c r="C222" s="75" t="s">
        <v>384</v>
      </c>
      <c r="D222" s="76">
        <v>425.05</v>
      </c>
      <c r="E222" s="76">
        <v>92.36</v>
      </c>
      <c r="F222" s="76">
        <v>2.5499999999999998</v>
      </c>
      <c r="G222" s="76">
        <v>330.14</v>
      </c>
      <c r="H222" s="77">
        <v>2742.26</v>
      </c>
      <c r="I222" s="77">
        <v>1098.1199999999999</v>
      </c>
      <c r="J222" s="77">
        <v>13.99</v>
      </c>
      <c r="K222" s="77">
        <v>1630.15</v>
      </c>
      <c r="L222" s="365">
        <v>6.4516174567697924</v>
      </c>
      <c r="M222" s="365">
        <v>11.889562581203982</v>
      </c>
      <c r="N222" s="365">
        <v>5.4862745098039216</v>
      </c>
      <c r="O222" s="365">
        <v>4.9377536802568613</v>
      </c>
      <c r="P222" s="78"/>
      <c r="Q222" s="78"/>
      <c r="R222" s="78">
        <v>20</v>
      </c>
    </row>
    <row r="223" spans="1:18" ht="48">
      <c r="A223" s="74">
        <v>99</v>
      </c>
      <c r="B223" s="71" t="s">
        <v>385</v>
      </c>
      <c r="C223" s="75" t="s">
        <v>386</v>
      </c>
      <c r="D223" s="76">
        <v>421.33</v>
      </c>
      <c r="E223" s="76">
        <v>89.39</v>
      </c>
      <c r="F223" s="76">
        <v>1.8</v>
      </c>
      <c r="G223" s="76">
        <v>330.14</v>
      </c>
      <c r="H223" s="77">
        <v>2702.57</v>
      </c>
      <c r="I223" s="77">
        <v>1062.9000000000001</v>
      </c>
      <c r="J223" s="77">
        <v>9.52</v>
      </c>
      <c r="K223" s="77">
        <v>1630.15</v>
      </c>
      <c r="L223" s="365">
        <v>6.4143782783091643</v>
      </c>
      <c r="M223" s="365">
        <v>11.890591788790694</v>
      </c>
      <c r="N223" s="365">
        <v>5.2888888888888888</v>
      </c>
      <c r="O223" s="365">
        <v>4.9377536802568613</v>
      </c>
      <c r="P223" s="78"/>
      <c r="Q223" s="78"/>
      <c r="R223" s="78">
        <v>20</v>
      </c>
    </row>
    <row r="224" spans="1:18" ht="48">
      <c r="A224" s="74">
        <v>100</v>
      </c>
      <c r="B224" s="71" t="s">
        <v>387</v>
      </c>
      <c r="C224" s="75" t="s">
        <v>388</v>
      </c>
      <c r="D224" s="76">
        <v>877.28</v>
      </c>
      <c r="E224" s="76">
        <v>92.36</v>
      </c>
      <c r="F224" s="76">
        <v>454.78</v>
      </c>
      <c r="G224" s="76">
        <v>330.14</v>
      </c>
      <c r="H224" s="77">
        <v>4544.13</v>
      </c>
      <c r="I224" s="77">
        <v>1098.1199999999999</v>
      </c>
      <c r="J224" s="77">
        <v>1815.86</v>
      </c>
      <c r="K224" s="77">
        <v>1630.15</v>
      </c>
      <c r="L224" s="365">
        <v>5.1797943643990516</v>
      </c>
      <c r="M224" s="365">
        <v>11.889562581203982</v>
      </c>
      <c r="N224" s="365">
        <v>3.9928316988433967</v>
      </c>
      <c r="O224" s="365">
        <v>4.9377536802568613</v>
      </c>
      <c r="P224" s="78"/>
      <c r="Q224" s="78"/>
      <c r="R224" s="78">
        <v>20</v>
      </c>
    </row>
    <row r="225" spans="1:18" ht="48">
      <c r="A225" s="74">
        <v>101</v>
      </c>
      <c r="B225" s="71" t="s">
        <v>389</v>
      </c>
      <c r="C225" s="75" t="s">
        <v>390</v>
      </c>
      <c r="D225" s="76">
        <v>873.56</v>
      </c>
      <c r="E225" s="76">
        <v>89.39</v>
      </c>
      <c r="F225" s="76">
        <v>454.03</v>
      </c>
      <c r="G225" s="76">
        <v>330.14</v>
      </c>
      <c r="H225" s="77">
        <v>4504.4399999999996</v>
      </c>
      <c r="I225" s="77">
        <v>1062.9000000000001</v>
      </c>
      <c r="J225" s="77">
        <v>1811.39</v>
      </c>
      <c r="K225" s="77">
        <v>1630.15</v>
      </c>
      <c r="L225" s="365">
        <v>5.156417418379962</v>
      </c>
      <c r="M225" s="365">
        <v>11.890591788790694</v>
      </c>
      <c r="N225" s="365">
        <v>3.9895821861991503</v>
      </c>
      <c r="O225" s="365">
        <v>4.9377536802568613</v>
      </c>
      <c r="P225" s="78"/>
      <c r="Q225" s="78"/>
      <c r="R225" s="78">
        <v>20</v>
      </c>
    </row>
    <row r="226" spans="1:18" ht="84">
      <c r="A226" s="79">
        <v>102</v>
      </c>
      <c r="B226" s="80" t="s">
        <v>391</v>
      </c>
      <c r="C226" s="81" t="s">
        <v>392</v>
      </c>
      <c r="D226" s="82">
        <v>3211.77</v>
      </c>
      <c r="E226" s="82">
        <v>525.20000000000005</v>
      </c>
      <c r="F226" s="82">
        <v>1945.79</v>
      </c>
      <c r="G226" s="82">
        <v>740.78</v>
      </c>
      <c r="H226" s="83">
        <v>17637.849999999999</v>
      </c>
      <c r="I226" s="83">
        <v>6244.72</v>
      </c>
      <c r="J226" s="83">
        <v>7802.65</v>
      </c>
      <c r="K226" s="83">
        <v>3590.48</v>
      </c>
      <c r="L226" s="366">
        <v>5.4916292262521909</v>
      </c>
      <c r="M226" s="366">
        <v>11.890175171363289</v>
      </c>
      <c r="N226" s="366">
        <v>4.0100164971553971</v>
      </c>
      <c r="O226" s="366">
        <v>4.8468911147709175</v>
      </c>
      <c r="P226" s="84"/>
      <c r="Q226" s="84"/>
      <c r="R226" s="84">
        <v>20</v>
      </c>
    </row>
    <row r="227" spans="1:18" ht="12.75">
      <c r="A227" s="101" t="s">
        <v>393</v>
      </c>
      <c r="B227" s="100"/>
      <c r="C227" s="100"/>
      <c r="D227" s="100"/>
      <c r="E227" s="100"/>
      <c r="F227" s="100"/>
      <c r="G227" s="100"/>
      <c r="H227" s="100"/>
      <c r="I227" s="100"/>
      <c r="J227" s="100"/>
      <c r="K227" s="100"/>
      <c r="L227" s="100"/>
      <c r="M227" s="100"/>
      <c r="N227" s="100"/>
      <c r="O227" s="100"/>
      <c r="P227" s="100"/>
      <c r="Q227" s="100"/>
      <c r="R227" s="100"/>
    </row>
    <row r="228" spans="1:18" ht="24">
      <c r="A228" s="79">
        <v>103</v>
      </c>
      <c r="B228" s="80" t="s">
        <v>394</v>
      </c>
      <c r="C228" s="81" t="s">
        <v>395</v>
      </c>
      <c r="D228" s="82">
        <v>1118</v>
      </c>
      <c r="E228" s="82">
        <v>747.68</v>
      </c>
      <c r="F228" s="82">
        <v>14.69</v>
      </c>
      <c r="G228" s="82">
        <v>355.63</v>
      </c>
      <c r="H228" s="83">
        <v>10717.17</v>
      </c>
      <c r="I228" s="83">
        <v>8890.16</v>
      </c>
      <c r="J228" s="83">
        <v>70.87</v>
      </c>
      <c r="K228" s="83">
        <v>1756.14</v>
      </c>
      <c r="L228" s="366">
        <v>9.586019677996422</v>
      </c>
      <c r="M228" s="366">
        <v>11.890327412796919</v>
      </c>
      <c r="N228" s="366">
        <v>4.8243703199455412</v>
      </c>
      <c r="O228" s="366">
        <v>4.9381098332536633</v>
      </c>
      <c r="P228" s="84"/>
      <c r="Q228" s="84"/>
      <c r="R228" s="84">
        <v>21</v>
      </c>
    </row>
    <row r="229" spans="1:18" ht="12.75">
      <c r="A229" s="101" t="s">
        <v>396</v>
      </c>
      <c r="B229" s="100"/>
      <c r="C229" s="100"/>
      <c r="D229" s="100"/>
      <c r="E229" s="100"/>
      <c r="F229" s="100"/>
      <c r="G229" s="100"/>
      <c r="H229" s="100"/>
      <c r="I229" s="100"/>
      <c r="J229" s="100"/>
      <c r="K229" s="100"/>
      <c r="L229" s="100"/>
      <c r="M229" s="100"/>
      <c r="N229" s="100"/>
      <c r="O229" s="100"/>
      <c r="P229" s="100"/>
      <c r="Q229" s="100"/>
      <c r="R229" s="100"/>
    </row>
    <row r="230" spans="1:18" ht="36">
      <c r="A230" s="74">
        <v>104</v>
      </c>
      <c r="B230" s="71" t="s">
        <v>397</v>
      </c>
      <c r="C230" s="75" t="s">
        <v>398</v>
      </c>
      <c r="D230" s="76">
        <v>130.34</v>
      </c>
      <c r="E230" s="76">
        <v>35.159999999999997</v>
      </c>
      <c r="F230" s="76">
        <v>1.05</v>
      </c>
      <c r="G230" s="76">
        <v>94.13</v>
      </c>
      <c r="H230" s="77">
        <v>999.75</v>
      </c>
      <c r="I230" s="77">
        <v>418</v>
      </c>
      <c r="J230" s="77">
        <v>5.62</v>
      </c>
      <c r="K230" s="77">
        <v>576.13</v>
      </c>
      <c r="L230" s="365">
        <v>7.6703237686051864</v>
      </c>
      <c r="M230" s="365">
        <v>11.888509670079637</v>
      </c>
      <c r="N230" s="365">
        <v>5.352380952380952</v>
      </c>
      <c r="O230" s="365">
        <v>6.1205779241474563</v>
      </c>
      <c r="P230" s="78"/>
      <c r="Q230" s="78"/>
      <c r="R230" s="78">
        <v>22</v>
      </c>
    </row>
    <row r="231" spans="1:18" ht="36">
      <c r="A231" s="74">
        <v>105</v>
      </c>
      <c r="B231" s="71" t="s">
        <v>399</v>
      </c>
      <c r="C231" s="75" t="s">
        <v>400</v>
      </c>
      <c r="D231" s="76">
        <v>240.87</v>
      </c>
      <c r="E231" s="76">
        <v>64.81</v>
      </c>
      <c r="F231" s="76">
        <v>2.1</v>
      </c>
      <c r="G231" s="76">
        <v>173.96</v>
      </c>
      <c r="H231" s="77">
        <v>1847.83</v>
      </c>
      <c r="I231" s="77">
        <v>770.58</v>
      </c>
      <c r="J231" s="77">
        <v>11.23</v>
      </c>
      <c r="K231" s="77">
        <v>1066.02</v>
      </c>
      <c r="L231" s="365">
        <v>7.6714825424502839</v>
      </c>
      <c r="M231" s="365">
        <v>11.889831816077766</v>
      </c>
      <c r="N231" s="365">
        <v>5.3476190476190473</v>
      </c>
      <c r="O231" s="365">
        <v>6.1279604506783167</v>
      </c>
      <c r="P231" s="78"/>
      <c r="Q231" s="78"/>
      <c r="R231" s="78">
        <v>22</v>
      </c>
    </row>
    <row r="232" spans="1:18" ht="36">
      <c r="A232" s="79">
        <v>106</v>
      </c>
      <c r="B232" s="80" t="s">
        <v>401</v>
      </c>
      <c r="C232" s="81" t="s">
        <v>402</v>
      </c>
      <c r="D232" s="82">
        <v>2640.46</v>
      </c>
      <c r="E232" s="82">
        <v>437.57</v>
      </c>
      <c r="F232" s="82">
        <v>28.39</v>
      </c>
      <c r="G232" s="82">
        <v>2174.5</v>
      </c>
      <c r="H232" s="83">
        <v>21653.09</v>
      </c>
      <c r="I232" s="83">
        <v>5202.4799999999996</v>
      </c>
      <c r="J232" s="83">
        <v>151.65</v>
      </c>
      <c r="K232" s="83">
        <v>16298.96</v>
      </c>
      <c r="L232" s="366">
        <v>8.2004991554501867</v>
      </c>
      <c r="M232" s="366">
        <v>11.889480540256415</v>
      </c>
      <c r="N232" s="366">
        <v>5.3416696019725256</v>
      </c>
      <c r="O232" s="366">
        <v>7.4954978155897907</v>
      </c>
      <c r="P232" s="84"/>
      <c r="Q232" s="84"/>
      <c r="R232" s="84">
        <v>22</v>
      </c>
    </row>
    <row r="233" spans="1:18" ht="12.75">
      <c r="A233" s="101" t="s">
        <v>403</v>
      </c>
      <c r="B233" s="100"/>
      <c r="C233" s="100"/>
      <c r="D233" s="100"/>
      <c r="E233" s="100"/>
      <c r="F233" s="100"/>
      <c r="G233" s="100"/>
      <c r="H233" s="100"/>
      <c r="I233" s="100"/>
      <c r="J233" s="100"/>
      <c r="K233" s="100"/>
      <c r="L233" s="100"/>
      <c r="M233" s="100"/>
      <c r="N233" s="100"/>
      <c r="O233" s="100"/>
      <c r="P233" s="100"/>
      <c r="Q233" s="100"/>
      <c r="R233" s="100"/>
    </row>
    <row r="234" spans="1:18" ht="84">
      <c r="A234" s="74">
        <v>107</v>
      </c>
      <c r="B234" s="71" t="s">
        <v>404</v>
      </c>
      <c r="C234" s="75" t="s">
        <v>405</v>
      </c>
      <c r="D234" s="76">
        <v>395.29</v>
      </c>
      <c r="E234" s="76">
        <v>131.16</v>
      </c>
      <c r="F234" s="76">
        <v>93.3</v>
      </c>
      <c r="G234" s="76">
        <v>170.83</v>
      </c>
      <c r="H234" s="77">
        <v>3034.38</v>
      </c>
      <c r="I234" s="77">
        <v>1559.57</v>
      </c>
      <c r="J234" s="77">
        <v>684.57</v>
      </c>
      <c r="K234" s="77">
        <v>790.24</v>
      </c>
      <c r="L234" s="365">
        <v>7.6763388904348702</v>
      </c>
      <c r="M234" s="365">
        <v>11.89059164379384</v>
      </c>
      <c r="N234" s="365">
        <v>7.3372990353697753</v>
      </c>
      <c r="O234" s="365">
        <v>4.6258853831294262</v>
      </c>
      <c r="P234" s="78"/>
      <c r="Q234" s="78"/>
      <c r="R234" s="78">
        <v>23</v>
      </c>
    </row>
    <row r="235" spans="1:18" ht="84">
      <c r="A235" s="74">
        <v>108</v>
      </c>
      <c r="B235" s="71" t="s">
        <v>406</v>
      </c>
      <c r="C235" s="75" t="s">
        <v>407</v>
      </c>
      <c r="D235" s="76">
        <v>431.26</v>
      </c>
      <c r="E235" s="76">
        <v>137.66999999999999</v>
      </c>
      <c r="F235" s="76">
        <v>93.51</v>
      </c>
      <c r="G235" s="76">
        <v>200.08</v>
      </c>
      <c r="H235" s="77">
        <v>3226.86</v>
      </c>
      <c r="I235" s="77">
        <v>1636.9</v>
      </c>
      <c r="J235" s="77">
        <v>685.85</v>
      </c>
      <c r="K235" s="77">
        <v>904.11</v>
      </c>
      <c r="L235" s="365">
        <v>7.4824004081064794</v>
      </c>
      <c r="M235" s="365">
        <v>11.890026875862572</v>
      </c>
      <c r="N235" s="365">
        <v>7.3345096781092929</v>
      </c>
      <c r="O235" s="365">
        <v>4.5187425029988004</v>
      </c>
      <c r="P235" s="78"/>
      <c r="Q235" s="78"/>
      <c r="R235" s="78">
        <v>23</v>
      </c>
    </row>
    <row r="236" spans="1:18" ht="84">
      <c r="A236" s="74">
        <v>109</v>
      </c>
      <c r="B236" s="71" t="s">
        <v>408</v>
      </c>
      <c r="C236" s="75" t="s">
        <v>409</v>
      </c>
      <c r="D236" s="76">
        <v>531.21</v>
      </c>
      <c r="E236" s="76">
        <v>146.34</v>
      </c>
      <c r="F236" s="76">
        <v>126.33</v>
      </c>
      <c r="G236" s="76">
        <v>258.54000000000002</v>
      </c>
      <c r="H236" s="77">
        <v>3801.06</v>
      </c>
      <c r="I236" s="77">
        <v>1740.02</v>
      </c>
      <c r="J236" s="77">
        <v>929.3</v>
      </c>
      <c r="K236" s="77">
        <v>1131.74</v>
      </c>
      <c r="L236" s="365">
        <v>7.1554752357824585</v>
      </c>
      <c r="M236" s="365">
        <v>11.890255569222358</v>
      </c>
      <c r="N236" s="365">
        <v>7.3561307686218633</v>
      </c>
      <c r="O236" s="365">
        <v>4.3774270905855959</v>
      </c>
      <c r="P236" s="78"/>
      <c r="Q236" s="78"/>
      <c r="R236" s="78">
        <v>23</v>
      </c>
    </row>
    <row r="237" spans="1:18" ht="84">
      <c r="A237" s="74">
        <v>110</v>
      </c>
      <c r="B237" s="71" t="s">
        <v>410</v>
      </c>
      <c r="C237" s="75" t="s">
        <v>411</v>
      </c>
      <c r="D237" s="76">
        <v>562.80999999999995</v>
      </c>
      <c r="E237" s="76">
        <v>148.51</v>
      </c>
      <c r="F237" s="76">
        <v>126.52</v>
      </c>
      <c r="G237" s="76">
        <v>287.77999999999997</v>
      </c>
      <c r="H237" s="77">
        <v>3941.85</v>
      </c>
      <c r="I237" s="77">
        <v>1765.79</v>
      </c>
      <c r="J237" s="77">
        <v>930.44</v>
      </c>
      <c r="K237" s="77">
        <v>1245.6199999999999</v>
      </c>
      <c r="L237" s="365">
        <v>7.0038734208702769</v>
      </c>
      <c r="M237" s="365">
        <v>11.890041074675107</v>
      </c>
      <c r="N237" s="365">
        <v>7.3540942143534629</v>
      </c>
      <c r="O237" s="365">
        <v>4.3283758426575858</v>
      </c>
      <c r="P237" s="78"/>
      <c r="Q237" s="78"/>
      <c r="R237" s="78">
        <v>23</v>
      </c>
    </row>
    <row r="238" spans="1:18" ht="84">
      <c r="A238" s="74">
        <v>111</v>
      </c>
      <c r="B238" s="71" t="s">
        <v>412</v>
      </c>
      <c r="C238" s="75" t="s">
        <v>413</v>
      </c>
      <c r="D238" s="76">
        <v>613.94000000000005</v>
      </c>
      <c r="E238" s="76">
        <v>150.68</v>
      </c>
      <c r="F238" s="76">
        <v>146.24</v>
      </c>
      <c r="G238" s="76">
        <v>317.02</v>
      </c>
      <c r="H238" s="77">
        <v>4227.58</v>
      </c>
      <c r="I238" s="77">
        <v>1791.57</v>
      </c>
      <c r="J238" s="77">
        <v>1076.51</v>
      </c>
      <c r="K238" s="77">
        <v>1359.5</v>
      </c>
      <c r="L238" s="365">
        <v>6.8859823435514862</v>
      </c>
      <c r="M238" s="365">
        <v>11.889899123971329</v>
      </c>
      <c r="N238" s="365">
        <v>7.3612554704595183</v>
      </c>
      <c r="O238" s="365">
        <v>4.2883729733139866</v>
      </c>
      <c r="P238" s="78"/>
      <c r="Q238" s="78"/>
      <c r="R238" s="78">
        <v>23</v>
      </c>
    </row>
    <row r="239" spans="1:18" ht="84">
      <c r="A239" s="79">
        <v>112</v>
      </c>
      <c r="B239" s="80" t="s">
        <v>414</v>
      </c>
      <c r="C239" s="81" t="s">
        <v>415</v>
      </c>
      <c r="D239" s="82">
        <v>646.72</v>
      </c>
      <c r="E239" s="82">
        <v>153.93</v>
      </c>
      <c r="F239" s="82">
        <v>146.53</v>
      </c>
      <c r="G239" s="82">
        <v>346.26</v>
      </c>
      <c r="H239" s="83">
        <v>4381.84</v>
      </c>
      <c r="I239" s="83">
        <v>1830.24</v>
      </c>
      <c r="J239" s="83">
        <v>1078.22</v>
      </c>
      <c r="K239" s="83">
        <v>1473.38</v>
      </c>
      <c r="L239" s="366">
        <v>6.7754824344383966</v>
      </c>
      <c r="M239" s="366">
        <v>11.890079906450984</v>
      </c>
      <c r="N239" s="366">
        <v>7.3583566505152529</v>
      </c>
      <c r="O239" s="366">
        <v>4.2551262057413508</v>
      </c>
      <c r="P239" s="84"/>
      <c r="Q239" s="84"/>
      <c r="R239" s="84">
        <v>23</v>
      </c>
    </row>
    <row r="240" spans="1:18" ht="12.75">
      <c r="A240" s="101" t="s">
        <v>416</v>
      </c>
      <c r="B240" s="100"/>
      <c r="C240" s="100"/>
      <c r="D240" s="100"/>
      <c r="E240" s="100"/>
      <c r="F240" s="100"/>
      <c r="G240" s="100"/>
      <c r="H240" s="100"/>
      <c r="I240" s="100"/>
      <c r="J240" s="100"/>
      <c r="K240" s="100"/>
      <c r="L240" s="100"/>
      <c r="M240" s="100"/>
      <c r="N240" s="100"/>
      <c r="O240" s="100"/>
      <c r="P240" s="100"/>
      <c r="Q240" s="100"/>
      <c r="R240" s="100"/>
    </row>
    <row r="241" spans="1:18" ht="24">
      <c r="A241" s="74">
        <v>113</v>
      </c>
      <c r="B241" s="71" t="s">
        <v>417</v>
      </c>
      <c r="C241" s="75" t="s">
        <v>418</v>
      </c>
      <c r="D241" s="76">
        <v>12928.71</v>
      </c>
      <c r="E241" s="76">
        <v>1711.88</v>
      </c>
      <c r="F241" s="76">
        <v>76.680000000000007</v>
      </c>
      <c r="G241" s="76">
        <v>11140.15</v>
      </c>
      <c r="H241" s="77">
        <v>100485.24</v>
      </c>
      <c r="I241" s="77">
        <v>20353.48</v>
      </c>
      <c r="J241" s="77">
        <v>431.5</v>
      </c>
      <c r="K241" s="77">
        <v>79700.259999999995</v>
      </c>
      <c r="L241" s="365">
        <v>7.7722557006847559</v>
      </c>
      <c r="M241" s="365">
        <v>11.889548332827067</v>
      </c>
      <c r="N241" s="365">
        <v>5.6272822117892538</v>
      </c>
      <c r="O241" s="365">
        <v>7.1543255701224844</v>
      </c>
      <c r="P241" s="78"/>
      <c r="Q241" s="78"/>
      <c r="R241" s="78">
        <v>24</v>
      </c>
    </row>
    <row r="242" spans="1:18" ht="12.75">
      <c r="A242" s="74"/>
      <c r="B242" s="71"/>
      <c r="C242" s="75"/>
      <c r="D242" s="76"/>
      <c r="E242" s="76"/>
      <c r="F242" s="76"/>
      <c r="G242" s="76"/>
      <c r="H242" s="77"/>
      <c r="I242" s="77"/>
      <c r="J242" s="77"/>
      <c r="K242" s="77"/>
      <c r="L242" s="365"/>
      <c r="M242" s="365"/>
      <c r="N242" s="365"/>
      <c r="O242" s="365"/>
      <c r="P242" s="69"/>
      <c r="Q242" s="69"/>
      <c r="R242" s="69"/>
    </row>
    <row r="243" spans="1:18">
      <c r="A243" s="78"/>
      <c r="B243" s="51"/>
      <c r="C243" s="78"/>
      <c r="D243" s="78"/>
      <c r="E243" s="78"/>
      <c r="F243" s="78"/>
      <c r="G243" s="78"/>
      <c r="H243" s="52"/>
      <c r="I243" s="52"/>
      <c r="J243" s="52"/>
      <c r="K243" s="52"/>
      <c r="L243" s="367"/>
      <c r="M243" s="367"/>
      <c r="N243" s="367"/>
      <c r="O243" s="367"/>
      <c r="P243" s="54"/>
      <c r="Q243" s="54"/>
      <c r="R243" s="54"/>
    </row>
    <row r="244" spans="1:18" ht="12.75">
      <c r="A244" s="104" t="s">
        <v>63</v>
      </c>
      <c r="B244" s="104"/>
      <c r="C244" s="104"/>
      <c r="D244" s="72">
        <v>965098.02</v>
      </c>
      <c r="E244" s="72">
        <v>162908.85999999999</v>
      </c>
      <c r="F244" s="72">
        <v>96619.98</v>
      </c>
      <c r="G244" s="72">
        <v>705569.18</v>
      </c>
      <c r="H244" s="73">
        <v>6513892.9400000004</v>
      </c>
      <c r="I244" s="73">
        <v>1937001.92</v>
      </c>
      <c r="J244" s="73">
        <v>501883.51</v>
      </c>
      <c r="K244" s="73">
        <v>4075007.51</v>
      </c>
      <c r="L244" s="368">
        <v>6.7494625468198564</v>
      </c>
      <c r="M244" s="368">
        <v>11.890095603148902</v>
      </c>
      <c r="N244" s="368">
        <v>5.19440709882159</v>
      </c>
      <c r="O244" s="368">
        <v>5.7754896692057889</v>
      </c>
      <c r="P244" s="69"/>
      <c r="Q244" s="69"/>
      <c r="R244" s="69"/>
    </row>
    <row r="245" spans="1:18">
      <c r="A245" s="78"/>
      <c r="B245" s="51"/>
      <c r="C245" s="78"/>
      <c r="D245" s="78"/>
      <c r="E245" s="78"/>
      <c r="F245" s="78"/>
      <c r="G245" s="78"/>
      <c r="H245" s="52"/>
      <c r="I245" s="52"/>
      <c r="J245" s="52"/>
      <c r="K245" s="52"/>
      <c r="L245" s="367"/>
      <c r="M245" s="367"/>
      <c r="N245" s="367"/>
      <c r="O245" s="367"/>
    </row>
    <row r="246" spans="1:18" ht="18.75" customHeight="1">
      <c r="A246" s="102" t="s">
        <v>419</v>
      </c>
      <c r="B246" s="103"/>
      <c r="C246" s="103"/>
      <c r="D246" s="103"/>
      <c r="E246" s="103"/>
      <c r="F246" s="103"/>
      <c r="G246" s="103"/>
      <c r="H246" s="103"/>
      <c r="I246" s="103"/>
      <c r="J246" s="103"/>
      <c r="K246" s="103"/>
      <c r="L246" s="103"/>
      <c r="M246" s="103"/>
      <c r="N246" s="103"/>
      <c r="O246" s="103"/>
    </row>
    <row r="247" spans="1:18" ht="12.75">
      <c r="A247" s="101" t="s">
        <v>420</v>
      </c>
      <c r="B247" s="100"/>
      <c r="C247" s="100"/>
      <c r="D247" s="100"/>
      <c r="E247" s="100"/>
      <c r="F247" s="100"/>
      <c r="G247" s="100"/>
      <c r="H247" s="100"/>
      <c r="I247" s="100"/>
      <c r="J247" s="100"/>
      <c r="K247" s="100"/>
      <c r="L247" s="100"/>
      <c r="M247" s="100"/>
      <c r="N247" s="100"/>
      <c r="O247" s="100"/>
      <c r="P247" s="100"/>
      <c r="Q247" s="100"/>
      <c r="R247" s="100"/>
    </row>
    <row r="248" spans="1:18" ht="36">
      <c r="A248" s="94">
        <v>1</v>
      </c>
      <c r="B248" s="95" t="s">
        <v>421</v>
      </c>
      <c r="C248" s="96" t="s">
        <v>422</v>
      </c>
      <c r="D248" s="97">
        <v>5374.71</v>
      </c>
      <c r="E248" s="97">
        <v>2055.44</v>
      </c>
      <c r="F248" s="97">
        <v>3319.27</v>
      </c>
      <c r="G248" s="97"/>
      <c r="H248" s="98">
        <v>44901.27</v>
      </c>
      <c r="I248" s="98">
        <v>24440.02</v>
      </c>
      <c r="J248" s="98">
        <v>20461.25</v>
      </c>
      <c r="K248" s="98"/>
      <c r="L248" s="366">
        <v>8.3541753880674481</v>
      </c>
      <c r="M248" s="366">
        <v>11.890407893200482</v>
      </c>
      <c r="N248" s="366">
        <v>6.1643825298936212</v>
      </c>
      <c r="O248" s="366" t="s">
        <v>138</v>
      </c>
      <c r="P248" s="99"/>
      <c r="Q248" s="99"/>
      <c r="R248" s="99">
        <v>1</v>
      </c>
    </row>
    <row r="249" spans="1:18" ht="12.75">
      <c r="A249" s="101" t="s">
        <v>423</v>
      </c>
      <c r="B249" s="100"/>
      <c r="C249" s="100"/>
      <c r="D249" s="100"/>
      <c r="E249" s="100"/>
      <c r="F249" s="100"/>
      <c r="G249" s="100"/>
      <c r="H249" s="100"/>
      <c r="I249" s="100"/>
      <c r="J249" s="100"/>
      <c r="K249" s="100"/>
      <c r="L249" s="100"/>
      <c r="M249" s="100"/>
      <c r="N249" s="100"/>
      <c r="O249" s="100"/>
      <c r="P249" s="100"/>
      <c r="Q249" s="100"/>
      <c r="R249" s="100"/>
    </row>
    <row r="250" spans="1:18">
      <c r="A250" s="94">
        <v>2</v>
      </c>
      <c r="B250" s="95" t="s">
        <v>424</v>
      </c>
      <c r="C250" s="96" t="s">
        <v>425</v>
      </c>
      <c r="D250" s="97">
        <v>131.26</v>
      </c>
      <c r="E250" s="97">
        <v>16.309999999999999</v>
      </c>
      <c r="F250" s="97">
        <v>114.95</v>
      </c>
      <c r="G250" s="97"/>
      <c r="H250" s="98">
        <v>1017.45</v>
      </c>
      <c r="I250" s="98">
        <v>193.87</v>
      </c>
      <c r="J250" s="98">
        <v>823.58</v>
      </c>
      <c r="K250" s="98"/>
      <c r="L250" s="366">
        <v>7.7514094164254157</v>
      </c>
      <c r="M250" s="366">
        <v>11.886572654813</v>
      </c>
      <c r="N250" s="366">
        <v>7.1646802957807747</v>
      </c>
      <c r="O250" s="366" t="s">
        <v>138</v>
      </c>
      <c r="P250" s="99"/>
      <c r="Q250" s="99"/>
      <c r="R250" s="99">
        <v>2</v>
      </c>
    </row>
    <row r="251" spans="1:18" ht="12.75">
      <c r="A251" s="101" t="s">
        <v>426</v>
      </c>
      <c r="B251" s="100"/>
      <c r="C251" s="100"/>
      <c r="D251" s="100"/>
      <c r="E251" s="100"/>
      <c r="F251" s="100"/>
      <c r="G251" s="100"/>
      <c r="H251" s="100"/>
      <c r="I251" s="100"/>
      <c r="J251" s="100"/>
      <c r="K251" s="100"/>
      <c r="L251" s="100"/>
      <c r="M251" s="100"/>
      <c r="N251" s="100"/>
      <c r="O251" s="100"/>
      <c r="P251" s="100"/>
      <c r="Q251" s="100"/>
      <c r="R251" s="100"/>
    </row>
    <row r="252" spans="1:18" ht="24">
      <c r="A252" s="89">
        <v>3</v>
      </c>
      <c r="B252" s="86" t="s">
        <v>427</v>
      </c>
      <c r="C252" s="90" t="s">
        <v>428</v>
      </c>
      <c r="D252" s="91">
        <v>289.99</v>
      </c>
      <c r="E252" s="91">
        <v>260.7</v>
      </c>
      <c r="F252" s="91">
        <v>29.29</v>
      </c>
      <c r="G252" s="91"/>
      <c r="H252" s="92">
        <v>3288.87</v>
      </c>
      <c r="I252" s="92">
        <v>3099.77</v>
      </c>
      <c r="J252" s="92">
        <v>189.1</v>
      </c>
      <c r="K252" s="92"/>
      <c r="L252" s="365">
        <v>11.341322114555673</v>
      </c>
      <c r="M252" s="365">
        <v>11.890180283851171</v>
      </c>
      <c r="N252" s="365">
        <v>6.4561283714578357</v>
      </c>
      <c r="O252" s="365" t="s">
        <v>138</v>
      </c>
      <c r="P252" s="93"/>
      <c r="Q252" s="93"/>
      <c r="R252" s="93">
        <v>3</v>
      </c>
    </row>
    <row r="253" spans="1:18" ht="24">
      <c r="A253" s="89">
        <v>4</v>
      </c>
      <c r="B253" s="86" t="s">
        <v>429</v>
      </c>
      <c r="C253" s="90" t="s">
        <v>430</v>
      </c>
      <c r="D253" s="91">
        <v>141.13</v>
      </c>
      <c r="E253" s="91">
        <v>137.84</v>
      </c>
      <c r="F253" s="91">
        <v>3.29</v>
      </c>
      <c r="G253" s="91"/>
      <c r="H253" s="92">
        <v>1660.15</v>
      </c>
      <c r="I253" s="92">
        <v>1638.88</v>
      </c>
      <c r="J253" s="92">
        <v>21.27</v>
      </c>
      <c r="K253" s="92"/>
      <c r="L253" s="365">
        <v>11.763267909020053</v>
      </c>
      <c r="M253" s="365">
        <v>11.889727219965177</v>
      </c>
      <c r="N253" s="365">
        <v>6.4650455927051667</v>
      </c>
      <c r="O253" s="365" t="s">
        <v>138</v>
      </c>
      <c r="P253" s="93"/>
      <c r="Q253" s="93"/>
      <c r="R253" s="93">
        <v>3</v>
      </c>
    </row>
    <row r="254" spans="1:18" ht="24">
      <c r="A254" s="94">
        <v>5</v>
      </c>
      <c r="B254" s="95" t="s">
        <v>431</v>
      </c>
      <c r="C254" s="96" t="s">
        <v>432</v>
      </c>
      <c r="D254" s="97">
        <v>936.49</v>
      </c>
      <c r="E254" s="97">
        <v>800.3</v>
      </c>
      <c r="F254" s="97">
        <v>136.19</v>
      </c>
      <c r="G254" s="97"/>
      <c r="H254" s="98">
        <v>10395.01</v>
      </c>
      <c r="I254" s="98">
        <v>9515.7099999999991</v>
      </c>
      <c r="J254" s="98">
        <v>879.3</v>
      </c>
      <c r="K254" s="98"/>
      <c r="L254" s="366">
        <v>11.099969033305214</v>
      </c>
      <c r="M254" s="366">
        <v>11.890178682993877</v>
      </c>
      <c r="N254" s="366">
        <v>6.4564211762978188</v>
      </c>
      <c r="O254" s="366" t="s">
        <v>138</v>
      </c>
      <c r="P254" s="99"/>
      <c r="Q254" s="99"/>
      <c r="R254" s="99">
        <v>3</v>
      </c>
    </row>
    <row r="255" spans="1:18" ht="12.75">
      <c r="A255" s="101" t="s">
        <v>433</v>
      </c>
      <c r="B255" s="100"/>
      <c r="C255" s="100"/>
      <c r="D255" s="100"/>
      <c r="E255" s="100"/>
      <c r="F255" s="100"/>
      <c r="G255" s="100"/>
      <c r="H255" s="100"/>
      <c r="I255" s="100"/>
      <c r="J255" s="100"/>
      <c r="K255" s="100"/>
      <c r="L255" s="100"/>
      <c r="M255" s="100"/>
      <c r="N255" s="100"/>
      <c r="O255" s="100"/>
      <c r="P255" s="100"/>
      <c r="Q255" s="100"/>
      <c r="R255" s="100"/>
    </row>
    <row r="256" spans="1:18" ht="24">
      <c r="A256" s="89">
        <v>6</v>
      </c>
      <c r="B256" s="86" t="s">
        <v>434</v>
      </c>
      <c r="C256" s="90" t="s">
        <v>435</v>
      </c>
      <c r="D256" s="91">
        <v>38041.730000000003</v>
      </c>
      <c r="E256" s="91">
        <v>9673.51</v>
      </c>
      <c r="F256" s="91">
        <v>2795.91</v>
      </c>
      <c r="G256" s="91">
        <v>25572.31</v>
      </c>
      <c r="H256" s="92">
        <v>242446.47</v>
      </c>
      <c r="I256" s="92">
        <v>115021.46</v>
      </c>
      <c r="J256" s="92">
        <v>17949.39</v>
      </c>
      <c r="K256" s="92">
        <v>109475.62</v>
      </c>
      <c r="L256" s="365">
        <v>6.3731715145446852</v>
      </c>
      <c r="M256" s="365">
        <v>11.890354173407585</v>
      </c>
      <c r="N256" s="365">
        <v>6.4198740302799449</v>
      </c>
      <c r="O256" s="365">
        <v>4.2810219334897779</v>
      </c>
      <c r="P256" s="93"/>
      <c r="Q256" s="93"/>
      <c r="R256" s="93">
        <v>4</v>
      </c>
    </row>
    <row r="257" spans="1:18" ht="24">
      <c r="A257" s="89">
        <v>7</v>
      </c>
      <c r="B257" s="86" t="s">
        <v>436</v>
      </c>
      <c r="C257" s="90" t="s">
        <v>437</v>
      </c>
      <c r="D257" s="91">
        <v>1014.07</v>
      </c>
      <c r="E257" s="91">
        <v>237.65</v>
      </c>
      <c r="F257" s="91">
        <v>10.49</v>
      </c>
      <c r="G257" s="91">
        <v>765.93</v>
      </c>
      <c r="H257" s="92">
        <v>5709.49</v>
      </c>
      <c r="I257" s="92">
        <v>2825.67</v>
      </c>
      <c r="J257" s="92">
        <v>50.62</v>
      </c>
      <c r="K257" s="92">
        <v>2833.2</v>
      </c>
      <c r="L257" s="365">
        <v>5.6302720719476955</v>
      </c>
      <c r="M257" s="365">
        <v>11.890048390490216</v>
      </c>
      <c r="N257" s="365">
        <v>4.8255481410867489</v>
      </c>
      <c r="O257" s="365">
        <v>3.6990325486663274</v>
      </c>
      <c r="P257" s="93"/>
      <c r="Q257" s="93"/>
      <c r="R257" s="93">
        <v>4</v>
      </c>
    </row>
    <row r="258" spans="1:18" ht="24">
      <c r="A258" s="94">
        <v>8</v>
      </c>
      <c r="B258" s="95" t="s">
        <v>438</v>
      </c>
      <c r="C258" s="96" t="s">
        <v>439</v>
      </c>
      <c r="D258" s="97">
        <v>2227.1</v>
      </c>
      <c r="E258" s="97">
        <v>697.71</v>
      </c>
      <c r="F258" s="97">
        <v>158.4</v>
      </c>
      <c r="G258" s="97">
        <v>1370.99</v>
      </c>
      <c r="H258" s="98">
        <v>14829.42</v>
      </c>
      <c r="I258" s="98">
        <v>8295.83</v>
      </c>
      <c r="J258" s="98">
        <v>764.33</v>
      </c>
      <c r="K258" s="98">
        <v>5769.26</v>
      </c>
      <c r="L258" s="366">
        <v>6.6586233218086299</v>
      </c>
      <c r="M258" s="366">
        <v>11.890083272419773</v>
      </c>
      <c r="N258" s="366">
        <v>4.8253156565656568</v>
      </c>
      <c r="O258" s="366">
        <v>4.2080977979416332</v>
      </c>
      <c r="P258" s="99"/>
      <c r="Q258" s="99"/>
      <c r="R258" s="99">
        <v>4</v>
      </c>
    </row>
    <row r="259" spans="1:18" ht="12.75">
      <c r="A259" s="101" t="s">
        <v>440</v>
      </c>
      <c r="B259" s="100"/>
      <c r="C259" s="100"/>
      <c r="D259" s="100"/>
      <c r="E259" s="100"/>
      <c r="F259" s="100"/>
      <c r="G259" s="100"/>
      <c r="H259" s="100"/>
      <c r="I259" s="100"/>
      <c r="J259" s="100"/>
      <c r="K259" s="100"/>
      <c r="L259" s="100"/>
      <c r="M259" s="100"/>
      <c r="N259" s="100"/>
      <c r="O259" s="100"/>
      <c r="P259" s="100"/>
      <c r="Q259" s="100"/>
      <c r="R259" s="100"/>
    </row>
    <row r="260" spans="1:18" ht="36">
      <c r="A260" s="89">
        <v>9</v>
      </c>
      <c r="B260" s="86" t="s">
        <v>441</v>
      </c>
      <c r="C260" s="90" t="s">
        <v>442</v>
      </c>
      <c r="D260" s="91">
        <v>8895.59</v>
      </c>
      <c r="E260" s="91">
        <v>1789.19</v>
      </c>
      <c r="F260" s="91">
        <v>183.58</v>
      </c>
      <c r="G260" s="91">
        <v>6922.82</v>
      </c>
      <c r="H260" s="92">
        <v>49206.04</v>
      </c>
      <c r="I260" s="92">
        <v>21273.85</v>
      </c>
      <c r="J260" s="92">
        <v>885.82</v>
      </c>
      <c r="K260" s="92">
        <v>27046.37</v>
      </c>
      <c r="L260" s="365">
        <v>5.5315094333259518</v>
      </c>
      <c r="M260" s="365">
        <v>11.89021288963162</v>
      </c>
      <c r="N260" s="365">
        <v>4.8252532955659655</v>
      </c>
      <c r="O260" s="365">
        <v>3.9068428761689602</v>
      </c>
      <c r="P260" s="93"/>
      <c r="Q260" s="93"/>
      <c r="R260" s="93">
        <v>5</v>
      </c>
    </row>
    <row r="261" spans="1:18" ht="48">
      <c r="A261" s="89">
        <v>10</v>
      </c>
      <c r="B261" s="86" t="s">
        <v>443</v>
      </c>
      <c r="C261" s="90" t="s">
        <v>444</v>
      </c>
      <c r="D261" s="91">
        <v>2896.6</v>
      </c>
      <c r="E261" s="91">
        <v>1234.05</v>
      </c>
      <c r="F261" s="91">
        <v>186.72</v>
      </c>
      <c r="G261" s="91">
        <v>1475.83</v>
      </c>
      <c r="H261" s="92">
        <v>21882.3</v>
      </c>
      <c r="I261" s="92">
        <v>14673.36</v>
      </c>
      <c r="J261" s="92">
        <v>901</v>
      </c>
      <c r="K261" s="92">
        <v>6307.94</v>
      </c>
      <c r="L261" s="365">
        <v>7.5544776634675133</v>
      </c>
      <c r="M261" s="365">
        <v>11.89040962683846</v>
      </c>
      <c r="N261" s="365">
        <v>4.8254070265638394</v>
      </c>
      <c r="O261" s="365">
        <v>4.2741643685248301</v>
      </c>
      <c r="P261" s="93"/>
      <c r="Q261" s="93"/>
      <c r="R261" s="93">
        <v>5</v>
      </c>
    </row>
    <row r="262" spans="1:18" ht="48">
      <c r="A262" s="89">
        <v>11</v>
      </c>
      <c r="B262" s="86" t="s">
        <v>445</v>
      </c>
      <c r="C262" s="90" t="s">
        <v>446</v>
      </c>
      <c r="D262" s="91">
        <v>2964.47</v>
      </c>
      <c r="E262" s="91">
        <v>1301.92</v>
      </c>
      <c r="F262" s="91">
        <v>186.72</v>
      </c>
      <c r="G262" s="91">
        <v>1475.83</v>
      </c>
      <c r="H262" s="92">
        <v>22689.31</v>
      </c>
      <c r="I262" s="92">
        <v>15480.37</v>
      </c>
      <c r="J262" s="92">
        <v>901</v>
      </c>
      <c r="K262" s="92">
        <v>6307.94</v>
      </c>
      <c r="L262" s="365">
        <v>7.653749236794436</v>
      </c>
      <c r="M262" s="365">
        <v>11.890415693744623</v>
      </c>
      <c r="N262" s="365">
        <v>4.8254070265638394</v>
      </c>
      <c r="O262" s="365">
        <v>4.2741643685248301</v>
      </c>
      <c r="P262" s="93"/>
      <c r="Q262" s="93"/>
      <c r="R262" s="93">
        <v>5</v>
      </c>
    </row>
    <row r="263" spans="1:18" ht="36">
      <c r="A263" s="94">
        <v>12</v>
      </c>
      <c r="B263" s="95" t="s">
        <v>447</v>
      </c>
      <c r="C263" s="96" t="s">
        <v>448</v>
      </c>
      <c r="D263" s="97">
        <v>8212.19</v>
      </c>
      <c r="E263" s="97">
        <v>1569.34</v>
      </c>
      <c r="F263" s="97">
        <v>234.98</v>
      </c>
      <c r="G263" s="97">
        <v>6407.87</v>
      </c>
      <c r="H263" s="98">
        <v>64834.879999999997</v>
      </c>
      <c r="I263" s="98">
        <v>18659.78</v>
      </c>
      <c r="J263" s="98">
        <v>1133.8399999999999</v>
      </c>
      <c r="K263" s="98">
        <v>45041.26</v>
      </c>
      <c r="L263" s="366">
        <v>7.894956156640311</v>
      </c>
      <c r="M263" s="366">
        <v>11.890208622733123</v>
      </c>
      <c r="N263" s="366">
        <v>4.8252617244020763</v>
      </c>
      <c r="O263" s="366">
        <v>7.0290533359759175</v>
      </c>
      <c r="P263" s="99"/>
      <c r="Q263" s="99"/>
      <c r="R263" s="99">
        <v>5</v>
      </c>
    </row>
    <row r="264" spans="1:18" ht="12.75">
      <c r="A264" s="101" t="s">
        <v>449</v>
      </c>
      <c r="B264" s="100"/>
      <c r="C264" s="100"/>
      <c r="D264" s="100"/>
      <c r="E264" s="100"/>
      <c r="F264" s="100"/>
      <c r="G264" s="100"/>
      <c r="H264" s="100"/>
      <c r="I264" s="100"/>
      <c r="J264" s="100"/>
      <c r="K264" s="100"/>
      <c r="L264" s="100"/>
      <c r="M264" s="100"/>
      <c r="N264" s="100"/>
      <c r="O264" s="100"/>
      <c r="P264" s="100"/>
      <c r="Q264" s="100"/>
      <c r="R264" s="100"/>
    </row>
    <row r="265" spans="1:18" ht="36">
      <c r="A265" s="89">
        <v>13</v>
      </c>
      <c r="B265" s="86" t="s">
        <v>450</v>
      </c>
      <c r="C265" s="90" t="s">
        <v>451</v>
      </c>
      <c r="D265" s="91">
        <v>410.46</v>
      </c>
      <c r="E265" s="91">
        <v>124.25</v>
      </c>
      <c r="F265" s="91">
        <v>7.34</v>
      </c>
      <c r="G265" s="91">
        <v>278.87</v>
      </c>
      <c r="H265" s="92">
        <v>2644.22</v>
      </c>
      <c r="I265" s="92">
        <v>1477.33</v>
      </c>
      <c r="J265" s="92">
        <v>35.43</v>
      </c>
      <c r="K265" s="92">
        <v>1131.46</v>
      </c>
      <c r="L265" s="365">
        <v>6.442089363153535</v>
      </c>
      <c r="M265" s="365">
        <v>11.889979879275653</v>
      </c>
      <c r="N265" s="365">
        <v>4.8269754768392374</v>
      </c>
      <c r="O265" s="365">
        <v>4.0573026858392804</v>
      </c>
      <c r="P265" s="93"/>
      <c r="Q265" s="93"/>
      <c r="R265" s="93">
        <v>6</v>
      </c>
    </row>
    <row r="266" spans="1:18" ht="36">
      <c r="A266" s="94">
        <v>14</v>
      </c>
      <c r="B266" s="95" t="s">
        <v>452</v>
      </c>
      <c r="C266" s="96" t="s">
        <v>453</v>
      </c>
      <c r="D266" s="97">
        <v>493.97</v>
      </c>
      <c r="E266" s="97">
        <v>163.57</v>
      </c>
      <c r="F266" s="97">
        <v>8.39</v>
      </c>
      <c r="G266" s="97">
        <v>322.01</v>
      </c>
      <c r="H266" s="98">
        <v>3317.2</v>
      </c>
      <c r="I266" s="98">
        <v>1944.87</v>
      </c>
      <c r="J266" s="98">
        <v>40.49</v>
      </c>
      <c r="K266" s="98">
        <v>1331.84</v>
      </c>
      <c r="L266" s="366">
        <v>6.7153875741441782</v>
      </c>
      <c r="M266" s="366">
        <v>11.890138778504616</v>
      </c>
      <c r="N266" s="366">
        <v>4.8259833134684147</v>
      </c>
      <c r="O266" s="366">
        <v>4.1360206204776251</v>
      </c>
      <c r="P266" s="99"/>
      <c r="Q266" s="99"/>
      <c r="R266" s="99">
        <v>6</v>
      </c>
    </row>
    <row r="267" spans="1:18" ht="12.75">
      <c r="A267" s="101" t="s">
        <v>454</v>
      </c>
      <c r="B267" s="100"/>
      <c r="C267" s="100"/>
      <c r="D267" s="100"/>
      <c r="E267" s="100"/>
      <c r="F267" s="100"/>
      <c r="G267" s="100"/>
      <c r="H267" s="100"/>
      <c r="I267" s="100"/>
      <c r="J267" s="100"/>
      <c r="K267" s="100"/>
      <c r="L267" s="100"/>
      <c r="M267" s="100"/>
      <c r="N267" s="100"/>
      <c r="O267" s="100"/>
      <c r="P267" s="100"/>
      <c r="Q267" s="100"/>
      <c r="R267" s="100"/>
    </row>
    <row r="268" spans="1:18" ht="24">
      <c r="A268" s="89">
        <v>15</v>
      </c>
      <c r="B268" s="86" t="s">
        <v>455</v>
      </c>
      <c r="C268" s="90" t="s">
        <v>456</v>
      </c>
      <c r="D268" s="91">
        <v>3167.5</v>
      </c>
      <c r="E268" s="91">
        <v>2087.69</v>
      </c>
      <c r="F268" s="91">
        <v>383.17</v>
      </c>
      <c r="G268" s="91">
        <v>696.64</v>
      </c>
      <c r="H268" s="92">
        <v>29876.06</v>
      </c>
      <c r="I268" s="92">
        <v>24821.86</v>
      </c>
      <c r="J268" s="92">
        <v>2431.16</v>
      </c>
      <c r="K268" s="92">
        <v>2623.04</v>
      </c>
      <c r="L268" s="365">
        <v>9.4320631412786113</v>
      </c>
      <c r="M268" s="365">
        <v>11.889629207401482</v>
      </c>
      <c r="N268" s="365">
        <v>6.3448599838191919</v>
      </c>
      <c r="O268" s="365">
        <v>3.765273311897106</v>
      </c>
      <c r="P268" s="93"/>
      <c r="Q268" s="93"/>
      <c r="R268" s="93">
        <v>7</v>
      </c>
    </row>
    <row r="269" spans="1:18" ht="24">
      <c r="A269" s="94">
        <v>16</v>
      </c>
      <c r="B269" s="95" t="s">
        <v>457</v>
      </c>
      <c r="C269" s="96" t="s">
        <v>458</v>
      </c>
      <c r="D269" s="97">
        <v>3164</v>
      </c>
      <c r="E269" s="97">
        <v>2462.96</v>
      </c>
      <c r="F269" s="97">
        <v>456.33</v>
      </c>
      <c r="G269" s="97">
        <v>244.71</v>
      </c>
      <c r="H269" s="98">
        <v>33629.730000000003</v>
      </c>
      <c r="I269" s="98">
        <v>29283.67</v>
      </c>
      <c r="J269" s="98">
        <v>2999.73</v>
      </c>
      <c r="K269" s="98">
        <v>1346.33</v>
      </c>
      <c r="L269" s="366">
        <v>10.628865360303415</v>
      </c>
      <c r="M269" s="366">
        <v>11.889624679247733</v>
      </c>
      <c r="N269" s="366">
        <v>6.5735980540398398</v>
      </c>
      <c r="O269" s="366">
        <v>5.5017367496220011</v>
      </c>
      <c r="P269" s="99"/>
      <c r="Q269" s="99"/>
      <c r="R269" s="99">
        <v>7</v>
      </c>
    </row>
    <row r="270" spans="1:18" ht="12.75">
      <c r="A270" s="101" t="s">
        <v>459</v>
      </c>
      <c r="B270" s="100"/>
      <c r="C270" s="100"/>
      <c r="D270" s="100"/>
      <c r="E270" s="100"/>
      <c r="F270" s="100"/>
      <c r="G270" s="100"/>
      <c r="H270" s="100"/>
      <c r="I270" s="100"/>
      <c r="J270" s="100"/>
      <c r="K270" s="100"/>
      <c r="L270" s="100"/>
      <c r="M270" s="100"/>
      <c r="N270" s="100"/>
      <c r="O270" s="100"/>
      <c r="P270" s="100"/>
      <c r="Q270" s="100"/>
      <c r="R270" s="100"/>
    </row>
    <row r="271" spans="1:18" ht="36">
      <c r="A271" s="89">
        <v>17</v>
      </c>
      <c r="B271" s="86" t="s">
        <v>460</v>
      </c>
      <c r="C271" s="90" t="s">
        <v>461</v>
      </c>
      <c r="D271" s="91">
        <v>9276.16</v>
      </c>
      <c r="E271" s="91">
        <v>298.16000000000003</v>
      </c>
      <c r="F271" s="91">
        <v>22.63</v>
      </c>
      <c r="G271" s="91">
        <v>8955.3700000000008</v>
      </c>
      <c r="H271" s="92">
        <v>60262.89</v>
      </c>
      <c r="I271" s="92">
        <v>3545.14</v>
      </c>
      <c r="J271" s="92">
        <v>159.51</v>
      </c>
      <c r="K271" s="92">
        <v>56558.239999999998</v>
      </c>
      <c r="L271" s="365">
        <v>6.4965341261901477</v>
      </c>
      <c r="M271" s="365">
        <v>11.890059028709416</v>
      </c>
      <c r="N271" s="365">
        <v>7.0486080424215638</v>
      </c>
      <c r="O271" s="365">
        <v>6.3155670843304064</v>
      </c>
      <c r="P271" s="93"/>
      <c r="Q271" s="93"/>
      <c r="R271" s="93">
        <v>8</v>
      </c>
    </row>
    <row r="272" spans="1:18" ht="36">
      <c r="A272" s="94">
        <v>18</v>
      </c>
      <c r="B272" s="95" t="s">
        <v>462</v>
      </c>
      <c r="C272" s="96" t="s">
        <v>463</v>
      </c>
      <c r="D272" s="97">
        <v>9255.7800000000007</v>
      </c>
      <c r="E272" s="97">
        <v>277.77999999999997</v>
      </c>
      <c r="F272" s="97">
        <v>22.63</v>
      </c>
      <c r="G272" s="97">
        <v>8955.3700000000008</v>
      </c>
      <c r="H272" s="98">
        <v>60020.57</v>
      </c>
      <c r="I272" s="98">
        <v>3302.82</v>
      </c>
      <c r="J272" s="98">
        <v>159.51</v>
      </c>
      <c r="K272" s="98">
        <v>56558.239999999998</v>
      </c>
      <c r="L272" s="366">
        <v>6.4846582351784505</v>
      </c>
      <c r="M272" s="366">
        <v>11.890056879544966</v>
      </c>
      <c r="N272" s="366">
        <v>7.0486080424215638</v>
      </c>
      <c r="O272" s="366">
        <v>6.3155670843304064</v>
      </c>
      <c r="P272" s="99"/>
      <c r="Q272" s="99"/>
      <c r="R272" s="99">
        <v>8</v>
      </c>
    </row>
    <row r="273" spans="1:18" ht="12.75">
      <c r="A273" s="101" t="s">
        <v>464</v>
      </c>
      <c r="B273" s="100"/>
      <c r="C273" s="100"/>
      <c r="D273" s="100"/>
      <c r="E273" s="100"/>
      <c r="F273" s="100"/>
      <c r="G273" s="100"/>
      <c r="H273" s="100"/>
      <c r="I273" s="100"/>
      <c r="J273" s="100"/>
      <c r="K273" s="100"/>
      <c r="L273" s="100"/>
      <c r="M273" s="100"/>
      <c r="N273" s="100"/>
      <c r="O273" s="100"/>
      <c r="P273" s="100"/>
      <c r="Q273" s="100"/>
      <c r="R273" s="100"/>
    </row>
    <row r="274" spans="1:18" ht="24">
      <c r="A274" s="94">
        <v>19</v>
      </c>
      <c r="B274" s="95" t="s">
        <v>465</v>
      </c>
      <c r="C274" s="96" t="s">
        <v>466</v>
      </c>
      <c r="D274" s="97">
        <v>2720.8</v>
      </c>
      <c r="E274" s="97">
        <v>1143.52</v>
      </c>
      <c r="F274" s="97">
        <v>344.86</v>
      </c>
      <c r="G274" s="97">
        <v>1232.42</v>
      </c>
      <c r="H274" s="98">
        <v>23491.45</v>
      </c>
      <c r="I274" s="98">
        <v>13596.58</v>
      </c>
      <c r="J274" s="98">
        <v>2470.75</v>
      </c>
      <c r="K274" s="98">
        <v>7424.12</v>
      </c>
      <c r="L274" s="366">
        <v>8.6340230814466334</v>
      </c>
      <c r="M274" s="366">
        <v>11.89011123548342</v>
      </c>
      <c r="N274" s="366">
        <v>7.1645015368555356</v>
      </c>
      <c r="O274" s="366">
        <v>6.0240177861443334</v>
      </c>
      <c r="P274" s="99"/>
      <c r="Q274" s="99"/>
      <c r="R274" s="99">
        <v>9</v>
      </c>
    </row>
    <row r="275" spans="1:18" ht="12.75">
      <c r="A275" s="101" t="s">
        <v>467</v>
      </c>
      <c r="B275" s="100"/>
      <c r="C275" s="100"/>
      <c r="D275" s="100"/>
      <c r="E275" s="100"/>
      <c r="F275" s="100"/>
      <c r="G275" s="100"/>
      <c r="H275" s="100"/>
      <c r="I275" s="100"/>
      <c r="J275" s="100"/>
      <c r="K275" s="100"/>
      <c r="L275" s="100"/>
      <c r="M275" s="100"/>
      <c r="N275" s="100"/>
      <c r="O275" s="100"/>
      <c r="P275" s="100"/>
      <c r="Q275" s="100"/>
      <c r="R275" s="100"/>
    </row>
    <row r="276" spans="1:18" ht="24">
      <c r="A276" s="94">
        <v>20</v>
      </c>
      <c r="B276" s="95" t="s">
        <v>468</v>
      </c>
      <c r="C276" s="96" t="s">
        <v>469</v>
      </c>
      <c r="D276" s="97">
        <v>8285.81</v>
      </c>
      <c r="E276" s="97">
        <v>1047.25</v>
      </c>
      <c r="F276" s="97">
        <v>73.430000000000007</v>
      </c>
      <c r="G276" s="97">
        <v>7165.13</v>
      </c>
      <c r="H276" s="98">
        <v>38283.589999999997</v>
      </c>
      <c r="I276" s="98">
        <v>12452.17</v>
      </c>
      <c r="J276" s="98">
        <v>354.33</v>
      </c>
      <c r="K276" s="98">
        <v>25477.09</v>
      </c>
      <c r="L276" s="366">
        <v>4.6203799025080228</v>
      </c>
      <c r="M276" s="366">
        <v>11.890350919073764</v>
      </c>
      <c r="N276" s="366">
        <v>4.8254119569658167</v>
      </c>
      <c r="O276" s="366">
        <v>3.5557052000452192</v>
      </c>
      <c r="P276" s="99"/>
      <c r="Q276" s="99"/>
      <c r="R276" s="99">
        <v>10</v>
      </c>
    </row>
    <row r="277" spans="1:18" ht="12.75">
      <c r="A277" s="101" t="s">
        <v>470</v>
      </c>
      <c r="B277" s="100"/>
      <c r="C277" s="100"/>
      <c r="D277" s="100"/>
      <c r="E277" s="100"/>
      <c r="F277" s="100"/>
      <c r="G277" s="100"/>
      <c r="H277" s="100"/>
      <c r="I277" s="100"/>
      <c r="J277" s="100"/>
      <c r="K277" s="100"/>
      <c r="L277" s="100"/>
      <c r="M277" s="100"/>
      <c r="N277" s="100"/>
      <c r="O277" s="100"/>
      <c r="P277" s="100"/>
      <c r="Q277" s="100"/>
      <c r="R277" s="100"/>
    </row>
    <row r="278" spans="1:18" ht="24">
      <c r="A278" s="94">
        <v>21</v>
      </c>
      <c r="B278" s="95" t="s">
        <v>471</v>
      </c>
      <c r="C278" s="96" t="s">
        <v>472</v>
      </c>
      <c r="D278" s="97">
        <v>851.17</v>
      </c>
      <c r="E278" s="97">
        <v>94.57</v>
      </c>
      <c r="F278" s="97">
        <v>1.1100000000000001</v>
      </c>
      <c r="G278" s="97">
        <v>755.49</v>
      </c>
      <c r="H278" s="98">
        <v>5633.16</v>
      </c>
      <c r="I278" s="98">
        <v>1124.3900000000001</v>
      </c>
      <c r="J278" s="98">
        <v>6.57</v>
      </c>
      <c r="K278" s="98">
        <v>4502.2</v>
      </c>
      <c r="L278" s="366">
        <v>6.6181373873609273</v>
      </c>
      <c r="M278" s="366">
        <v>11.889499841387334</v>
      </c>
      <c r="N278" s="366">
        <v>5.9189189189189184</v>
      </c>
      <c r="O278" s="366">
        <v>5.9593111755284642</v>
      </c>
      <c r="P278" s="99"/>
      <c r="Q278" s="99"/>
      <c r="R278" s="99">
        <v>11</v>
      </c>
    </row>
    <row r="279" spans="1:18" ht="12.75">
      <c r="A279" s="101" t="s">
        <v>473</v>
      </c>
      <c r="B279" s="100"/>
      <c r="C279" s="100"/>
      <c r="D279" s="100"/>
      <c r="E279" s="100"/>
      <c r="F279" s="100"/>
      <c r="G279" s="100"/>
      <c r="H279" s="100"/>
      <c r="I279" s="100"/>
      <c r="J279" s="100"/>
      <c r="K279" s="100"/>
      <c r="L279" s="100"/>
      <c r="M279" s="100"/>
      <c r="N279" s="100"/>
      <c r="O279" s="100"/>
      <c r="P279" s="100"/>
      <c r="Q279" s="100"/>
      <c r="R279" s="100"/>
    </row>
    <row r="280" spans="1:18">
      <c r="A280" s="94">
        <v>22</v>
      </c>
      <c r="B280" s="95" t="s">
        <v>474</v>
      </c>
      <c r="C280" s="96" t="s">
        <v>475</v>
      </c>
      <c r="D280" s="97">
        <v>519.63</v>
      </c>
      <c r="E280" s="97">
        <v>158.09</v>
      </c>
      <c r="F280" s="97">
        <v>10.49</v>
      </c>
      <c r="G280" s="97">
        <v>351.05</v>
      </c>
      <c r="H280" s="98">
        <v>3614.24</v>
      </c>
      <c r="I280" s="98">
        <v>1879.58</v>
      </c>
      <c r="J280" s="98">
        <v>50.62</v>
      </c>
      <c r="K280" s="98">
        <v>1684.04</v>
      </c>
      <c r="L280" s="366">
        <v>6.95541058060543</v>
      </c>
      <c r="M280" s="366">
        <v>11.889303561262571</v>
      </c>
      <c r="N280" s="366">
        <v>4.8255481410867489</v>
      </c>
      <c r="O280" s="366">
        <v>4.7971514029340545</v>
      </c>
      <c r="P280" s="99"/>
      <c r="Q280" s="99"/>
      <c r="R280" s="99">
        <v>12</v>
      </c>
    </row>
    <row r="281" spans="1:18" ht="12.75">
      <c r="A281" s="101" t="s">
        <v>476</v>
      </c>
      <c r="B281" s="100"/>
      <c r="C281" s="100"/>
      <c r="D281" s="100"/>
      <c r="E281" s="100"/>
      <c r="F281" s="100"/>
      <c r="G281" s="100"/>
      <c r="H281" s="100"/>
      <c r="I281" s="100"/>
      <c r="J281" s="100"/>
      <c r="K281" s="100"/>
      <c r="L281" s="100"/>
      <c r="M281" s="100"/>
      <c r="N281" s="100"/>
      <c r="O281" s="100"/>
      <c r="P281" s="100"/>
      <c r="Q281" s="100"/>
      <c r="R281" s="100"/>
    </row>
    <row r="282" spans="1:18">
      <c r="A282" s="94">
        <v>23</v>
      </c>
      <c r="B282" s="95" t="s">
        <v>477</v>
      </c>
      <c r="C282" s="96" t="s">
        <v>478</v>
      </c>
      <c r="D282" s="97">
        <v>9665.4500000000007</v>
      </c>
      <c r="E282" s="97">
        <v>6646.15</v>
      </c>
      <c r="F282" s="97">
        <v>1405.61</v>
      </c>
      <c r="G282" s="97">
        <v>1613.69</v>
      </c>
      <c r="H282" s="98">
        <v>96085.36</v>
      </c>
      <c r="I282" s="98">
        <v>79024.25</v>
      </c>
      <c r="J282" s="98">
        <v>8216.9599999999991</v>
      </c>
      <c r="K282" s="98">
        <v>8844.15</v>
      </c>
      <c r="L282" s="366">
        <v>9.9411160370184515</v>
      </c>
      <c r="M282" s="366">
        <v>11.890229681845881</v>
      </c>
      <c r="N282" s="366">
        <v>5.8458320586791501</v>
      </c>
      <c r="O282" s="366">
        <v>5.4806995147766919</v>
      </c>
      <c r="P282" s="99"/>
      <c r="Q282" s="99"/>
      <c r="R282" s="99">
        <v>13</v>
      </c>
    </row>
    <row r="283" spans="1:18" ht="12.75">
      <c r="A283" s="101" t="s">
        <v>479</v>
      </c>
      <c r="B283" s="100"/>
      <c r="C283" s="100"/>
      <c r="D283" s="100"/>
      <c r="E283" s="100"/>
      <c r="F283" s="100"/>
      <c r="G283" s="100"/>
      <c r="H283" s="100"/>
      <c r="I283" s="100"/>
      <c r="J283" s="100"/>
      <c r="K283" s="100"/>
      <c r="L283" s="100"/>
      <c r="M283" s="100"/>
      <c r="N283" s="100"/>
      <c r="O283" s="100"/>
      <c r="P283" s="100"/>
      <c r="Q283" s="100"/>
      <c r="R283" s="100"/>
    </row>
    <row r="284" spans="1:18" ht="48">
      <c r="A284" s="89">
        <v>24</v>
      </c>
      <c r="B284" s="86" t="s">
        <v>480</v>
      </c>
      <c r="C284" s="90" t="s">
        <v>481</v>
      </c>
      <c r="D284" s="91">
        <v>310.29000000000002</v>
      </c>
      <c r="E284" s="91">
        <v>140.68</v>
      </c>
      <c r="F284" s="91">
        <v>57.85</v>
      </c>
      <c r="G284" s="91">
        <v>111.76</v>
      </c>
      <c r="H284" s="92">
        <v>2612.75</v>
      </c>
      <c r="I284" s="92">
        <v>1672.73</v>
      </c>
      <c r="J284" s="92">
        <v>331.36</v>
      </c>
      <c r="K284" s="92">
        <v>608.66</v>
      </c>
      <c r="L284" s="365">
        <v>8.4203487060491788</v>
      </c>
      <c r="M284" s="365">
        <v>11.890318453227183</v>
      </c>
      <c r="N284" s="365">
        <v>5.7279170267934312</v>
      </c>
      <c r="O284" s="365">
        <v>5.4461345740873295</v>
      </c>
      <c r="P284" s="93"/>
      <c r="Q284" s="93"/>
      <c r="R284" s="93">
        <v>14</v>
      </c>
    </row>
    <row r="285" spans="1:18" ht="48">
      <c r="A285" s="89">
        <v>25</v>
      </c>
      <c r="B285" s="86" t="s">
        <v>482</v>
      </c>
      <c r="C285" s="90" t="s">
        <v>483</v>
      </c>
      <c r="D285" s="91">
        <v>270.16000000000003</v>
      </c>
      <c r="E285" s="91">
        <v>123.85</v>
      </c>
      <c r="F285" s="91">
        <v>56.96</v>
      </c>
      <c r="G285" s="91">
        <v>89.35</v>
      </c>
      <c r="H285" s="92">
        <v>2166.38</v>
      </c>
      <c r="I285" s="92">
        <v>1472.57</v>
      </c>
      <c r="J285" s="92">
        <v>326.11</v>
      </c>
      <c r="K285" s="92">
        <v>367.7</v>
      </c>
      <c r="L285" s="365">
        <v>8.0188777021024578</v>
      </c>
      <c r="M285" s="365">
        <v>11.889947517157852</v>
      </c>
      <c r="N285" s="365">
        <v>5.7252457865168545</v>
      </c>
      <c r="O285" s="365">
        <v>4.1152770005595976</v>
      </c>
      <c r="P285" s="93"/>
      <c r="Q285" s="93"/>
      <c r="R285" s="93">
        <v>14</v>
      </c>
    </row>
    <row r="286" spans="1:18" ht="48">
      <c r="A286" s="94">
        <v>26</v>
      </c>
      <c r="B286" s="95" t="s">
        <v>484</v>
      </c>
      <c r="C286" s="96" t="s">
        <v>485</v>
      </c>
      <c r="D286" s="97">
        <v>121.67</v>
      </c>
      <c r="E286" s="97">
        <v>84.6</v>
      </c>
      <c r="F286" s="97">
        <v>11.15</v>
      </c>
      <c r="G286" s="97">
        <v>25.92</v>
      </c>
      <c r="H286" s="98">
        <v>1229.93</v>
      </c>
      <c r="I286" s="98">
        <v>1005.96</v>
      </c>
      <c r="J286" s="98">
        <v>54.56</v>
      </c>
      <c r="K286" s="98">
        <v>169.41</v>
      </c>
      <c r="L286" s="366">
        <v>10.10873674693844</v>
      </c>
      <c r="M286" s="366">
        <v>11.890780141843972</v>
      </c>
      <c r="N286" s="366">
        <v>4.8932735426008973</v>
      </c>
      <c r="O286" s="366">
        <v>6.5358796296296289</v>
      </c>
      <c r="P286" s="99"/>
      <c r="Q286" s="99"/>
      <c r="R286" s="99">
        <v>14</v>
      </c>
    </row>
    <row r="287" spans="1:18" ht="12.75">
      <c r="A287" s="101" t="s">
        <v>486</v>
      </c>
      <c r="B287" s="100"/>
      <c r="C287" s="100"/>
      <c r="D287" s="100"/>
      <c r="E287" s="100"/>
      <c r="F287" s="100"/>
      <c r="G287" s="100"/>
      <c r="H287" s="100"/>
      <c r="I287" s="100"/>
      <c r="J287" s="100"/>
      <c r="K287" s="100"/>
      <c r="L287" s="100"/>
      <c r="M287" s="100"/>
      <c r="N287" s="100"/>
      <c r="O287" s="100"/>
      <c r="P287" s="100"/>
      <c r="Q287" s="100"/>
      <c r="R287" s="100"/>
    </row>
    <row r="288" spans="1:18" ht="24">
      <c r="A288" s="89">
        <v>27</v>
      </c>
      <c r="B288" s="86" t="s">
        <v>487</v>
      </c>
      <c r="C288" s="90" t="s">
        <v>488</v>
      </c>
      <c r="D288" s="91">
        <v>6701.57</v>
      </c>
      <c r="E288" s="91">
        <v>1445.46</v>
      </c>
      <c r="F288" s="91">
        <v>3830.88</v>
      </c>
      <c r="G288" s="91">
        <v>1425.23</v>
      </c>
      <c r="H288" s="92">
        <v>49652.81</v>
      </c>
      <c r="I288" s="92">
        <v>17186.099999999999</v>
      </c>
      <c r="J288" s="92">
        <v>23899.08</v>
      </c>
      <c r="K288" s="92">
        <v>8567.6299999999992</v>
      </c>
      <c r="L288" s="365">
        <v>7.4091309946773665</v>
      </c>
      <c r="M288" s="365">
        <v>11.889709850151508</v>
      </c>
      <c r="N288" s="365">
        <v>6.2385352712692645</v>
      </c>
      <c r="O288" s="365">
        <v>6.0114016685026268</v>
      </c>
      <c r="P288" s="93"/>
      <c r="Q288" s="93"/>
      <c r="R288" s="93">
        <v>15</v>
      </c>
    </row>
    <row r="289" spans="1:18" ht="12.75">
      <c r="A289" s="89"/>
      <c r="B289" s="86"/>
      <c r="C289" s="90"/>
      <c r="D289" s="91"/>
      <c r="E289" s="91"/>
      <c r="F289" s="91"/>
      <c r="G289" s="91"/>
      <c r="H289" s="92"/>
      <c r="I289" s="92"/>
      <c r="J289" s="92"/>
      <c r="K289" s="92"/>
      <c r="L289" s="365"/>
      <c r="M289" s="365"/>
      <c r="N289" s="365"/>
      <c r="O289" s="365"/>
      <c r="P289" s="85"/>
      <c r="Q289" s="85"/>
      <c r="R289" s="85"/>
    </row>
    <row r="290" spans="1:18">
      <c r="A290" s="93"/>
      <c r="B290" s="51"/>
      <c r="C290" s="93"/>
      <c r="D290" s="93"/>
      <c r="E290" s="93"/>
      <c r="F290" s="93"/>
      <c r="G290" s="93"/>
      <c r="H290" s="52"/>
      <c r="I290" s="52"/>
      <c r="J290" s="52"/>
      <c r="K290" s="52"/>
      <c r="L290" s="367"/>
      <c r="M290" s="367"/>
      <c r="N290" s="367"/>
      <c r="O290" s="367"/>
      <c r="P290" s="70"/>
      <c r="Q290" s="70"/>
      <c r="R290" s="70"/>
    </row>
    <row r="291" spans="1:18" ht="12.75">
      <c r="A291" s="100" t="s">
        <v>63</v>
      </c>
      <c r="B291" s="100"/>
      <c r="C291" s="100"/>
      <c r="D291" s="87">
        <v>126339.75</v>
      </c>
      <c r="E291" s="87">
        <v>36072.54</v>
      </c>
      <c r="F291" s="87">
        <v>14052.62</v>
      </c>
      <c r="G291" s="87">
        <v>76214.59</v>
      </c>
      <c r="H291" s="88">
        <v>895381</v>
      </c>
      <c r="I291" s="88">
        <v>428908.59</v>
      </c>
      <c r="J291" s="88">
        <v>86496.67</v>
      </c>
      <c r="K291" s="88">
        <v>379975.74</v>
      </c>
      <c r="L291" s="368">
        <v>7.0870885845507843</v>
      </c>
      <c r="M291" s="368">
        <v>11.890168809848156</v>
      </c>
      <c r="N291" s="368">
        <v>6.1551988170177516</v>
      </c>
      <c r="O291" s="368">
        <v>4.9856036750968551</v>
      </c>
      <c r="P291" s="85"/>
      <c r="Q291" s="85"/>
      <c r="R291" s="85"/>
    </row>
    <row r="292" spans="1:18">
      <c r="A292" s="93"/>
      <c r="B292" s="51"/>
      <c r="C292" s="93"/>
      <c r="D292" s="93"/>
      <c r="E292" s="93"/>
      <c r="F292" s="93"/>
      <c r="G292" s="93"/>
      <c r="H292" s="52"/>
      <c r="I292" s="52"/>
      <c r="J292" s="52"/>
      <c r="K292" s="52"/>
      <c r="L292" s="367"/>
      <c r="M292" s="367"/>
      <c r="N292" s="367"/>
      <c r="O292" s="367"/>
    </row>
    <row r="293" spans="1:18" ht="19.5" customHeight="1">
      <c r="A293" s="102" t="s">
        <v>489</v>
      </c>
      <c r="B293" s="103"/>
      <c r="C293" s="103"/>
      <c r="D293" s="103"/>
      <c r="E293" s="103"/>
      <c r="F293" s="103"/>
      <c r="G293" s="103"/>
      <c r="H293" s="103"/>
      <c r="I293" s="103"/>
      <c r="J293" s="103"/>
      <c r="K293" s="103"/>
      <c r="L293" s="103"/>
      <c r="M293" s="103"/>
      <c r="N293" s="103"/>
      <c r="O293" s="103"/>
    </row>
    <row r="294" spans="1:18" ht="12.75">
      <c r="A294" s="101" t="s">
        <v>490</v>
      </c>
      <c r="B294" s="100"/>
      <c r="C294" s="100"/>
      <c r="D294" s="100"/>
      <c r="E294" s="100"/>
      <c r="F294" s="100"/>
      <c r="G294" s="100"/>
      <c r="H294" s="100"/>
      <c r="I294" s="100"/>
      <c r="J294" s="100"/>
      <c r="K294" s="100"/>
      <c r="L294" s="100"/>
      <c r="M294" s="100"/>
      <c r="N294" s="100"/>
      <c r="O294" s="100"/>
      <c r="P294" s="100"/>
      <c r="Q294" s="100"/>
      <c r="R294" s="100"/>
    </row>
    <row r="295" spans="1:18" ht="72">
      <c r="A295" s="126">
        <v>1</v>
      </c>
      <c r="B295" s="123" t="s">
        <v>491</v>
      </c>
      <c r="C295" s="127" t="s">
        <v>492</v>
      </c>
      <c r="D295" s="128">
        <v>2972.36</v>
      </c>
      <c r="E295" s="128">
        <v>2160.36</v>
      </c>
      <c r="F295" s="128">
        <v>43.01</v>
      </c>
      <c r="G295" s="128">
        <v>768.99</v>
      </c>
      <c r="H295" s="129">
        <v>29024.65</v>
      </c>
      <c r="I295" s="129">
        <v>25687.29</v>
      </c>
      <c r="J295" s="129">
        <v>207.53</v>
      </c>
      <c r="K295" s="129">
        <v>3129.83</v>
      </c>
      <c r="L295" s="365">
        <v>9.7648501527405838</v>
      </c>
      <c r="M295" s="365">
        <v>11.890282175193024</v>
      </c>
      <c r="N295" s="365">
        <v>4.8251569402464547</v>
      </c>
      <c r="O295" s="365">
        <v>4.0700529265660146</v>
      </c>
      <c r="P295" s="130"/>
      <c r="Q295" s="130"/>
      <c r="R295" s="130">
        <v>1</v>
      </c>
    </row>
    <row r="296" spans="1:18" ht="72">
      <c r="A296" s="126">
        <v>2</v>
      </c>
      <c r="B296" s="123" t="s">
        <v>493</v>
      </c>
      <c r="C296" s="127" t="s">
        <v>494</v>
      </c>
      <c r="D296" s="128">
        <v>3944.79</v>
      </c>
      <c r="E296" s="128">
        <v>2192.63</v>
      </c>
      <c r="F296" s="128">
        <v>75.53</v>
      </c>
      <c r="G296" s="128">
        <v>1676.63</v>
      </c>
      <c r="H296" s="129">
        <v>33118.25</v>
      </c>
      <c r="I296" s="129">
        <v>26070.92</v>
      </c>
      <c r="J296" s="129">
        <v>364.45</v>
      </c>
      <c r="K296" s="129">
        <v>6682.88</v>
      </c>
      <c r="L296" s="365">
        <v>8.3954405684459754</v>
      </c>
      <c r="M296" s="365">
        <v>11.890250521063743</v>
      </c>
      <c r="N296" s="365">
        <v>4.8252350059578974</v>
      </c>
      <c r="O296" s="365">
        <v>3.9859002880778704</v>
      </c>
      <c r="P296" s="130"/>
      <c r="Q296" s="130"/>
      <c r="R296" s="130">
        <v>1</v>
      </c>
    </row>
    <row r="297" spans="1:18" ht="72">
      <c r="A297" s="126">
        <v>3</v>
      </c>
      <c r="B297" s="123" t="s">
        <v>495</v>
      </c>
      <c r="C297" s="127" t="s">
        <v>496</v>
      </c>
      <c r="D297" s="128">
        <v>5166.6000000000004</v>
      </c>
      <c r="E297" s="128">
        <v>2246.63</v>
      </c>
      <c r="F297" s="128">
        <v>119.59</v>
      </c>
      <c r="G297" s="128">
        <v>2800.38</v>
      </c>
      <c r="H297" s="129">
        <v>38379.449999999997</v>
      </c>
      <c r="I297" s="129">
        <v>26712.99</v>
      </c>
      <c r="J297" s="129">
        <v>577.04999999999995</v>
      </c>
      <c r="K297" s="129">
        <v>11089.41</v>
      </c>
      <c r="L297" s="365">
        <v>7.428376495180582</v>
      </c>
      <c r="M297" s="365">
        <v>11.89024895065053</v>
      </c>
      <c r="N297" s="365">
        <v>4.8252362237645281</v>
      </c>
      <c r="O297" s="365">
        <v>3.959966147451417</v>
      </c>
      <c r="P297" s="130"/>
      <c r="Q297" s="130"/>
      <c r="R297" s="130">
        <v>1</v>
      </c>
    </row>
    <row r="298" spans="1:18" ht="60">
      <c r="A298" s="126">
        <v>4</v>
      </c>
      <c r="B298" s="123" t="s">
        <v>497</v>
      </c>
      <c r="C298" s="127" t="s">
        <v>498</v>
      </c>
      <c r="D298" s="128">
        <v>4049.05</v>
      </c>
      <c r="E298" s="128">
        <v>2825.45</v>
      </c>
      <c r="F298" s="128">
        <v>39.86</v>
      </c>
      <c r="G298" s="128">
        <v>1183.74</v>
      </c>
      <c r="H298" s="129">
        <v>38576.78</v>
      </c>
      <c r="I298" s="129">
        <v>33595.4</v>
      </c>
      <c r="J298" s="129">
        <v>192.35</v>
      </c>
      <c r="K298" s="129">
        <v>4789.03</v>
      </c>
      <c r="L298" s="365">
        <v>9.5273656783689997</v>
      </c>
      <c r="M298" s="365">
        <v>11.890282963775682</v>
      </c>
      <c r="N298" s="365">
        <v>4.825639739086804</v>
      </c>
      <c r="O298" s="365">
        <v>4.0456772602091675</v>
      </c>
      <c r="P298" s="130"/>
      <c r="Q298" s="130"/>
      <c r="R298" s="130">
        <v>1</v>
      </c>
    </row>
    <row r="299" spans="1:18" ht="60">
      <c r="A299" s="126">
        <v>5</v>
      </c>
      <c r="B299" s="123" t="s">
        <v>499</v>
      </c>
      <c r="C299" s="127" t="s">
        <v>500</v>
      </c>
      <c r="D299" s="128">
        <v>5451.9</v>
      </c>
      <c r="E299" s="128">
        <v>2864.77</v>
      </c>
      <c r="F299" s="128">
        <v>79.72</v>
      </c>
      <c r="G299" s="128">
        <v>2507.41</v>
      </c>
      <c r="H299" s="129">
        <v>44401.98</v>
      </c>
      <c r="I299" s="129">
        <v>34062.879999999997</v>
      </c>
      <c r="J299" s="129">
        <v>384.7</v>
      </c>
      <c r="K299" s="129">
        <v>9954.4</v>
      </c>
      <c r="L299" s="365">
        <v>8.1443129918010246</v>
      </c>
      <c r="M299" s="365">
        <v>11.890266932423893</v>
      </c>
      <c r="N299" s="365">
        <v>4.825639739086804</v>
      </c>
      <c r="O299" s="365">
        <v>3.9699929409231038</v>
      </c>
      <c r="P299" s="130"/>
      <c r="Q299" s="130"/>
      <c r="R299" s="130">
        <v>1</v>
      </c>
    </row>
    <row r="300" spans="1:18" ht="60">
      <c r="A300" s="131">
        <v>6</v>
      </c>
      <c r="B300" s="132" t="s">
        <v>501</v>
      </c>
      <c r="C300" s="133" t="s">
        <v>502</v>
      </c>
      <c r="D300" s="134">
        <v>7237.77</v>
      </c>
      <c r="E300" s="134">
        <v>2906.89</v>
      </c>
      <c r="F300" s="134">
        <v>126.93</v>
      </c>
      <c r="G300" s="134">
        <v>4203.95</v>
      </c>
      <c r="H300" s="135">
        <v>51752.24</v>
      </c>
      <c r="I300" s="135">
        <v>34563.67</v>
      </c>
      <c r="J300" s="135">
        <v>612.48</v>
      </c>
      <c r="K300" s="135">
        <v>16576.09</v>
      </c>
      <c r="L300" s="366">
        <v>7.1503018194830723</v>
      </c>
      <c r="M300" s="366">
        <v>11.890257285277393</v>
      </c>
      <c r="N300" s="366">
        <v>4.8253367998109189</v>
      </c>
      <c r="O300" s="366">
        <v>3.9429798166010541</v>
      </c>
      <c r="P300" s="136"/>
      <c r="Q300" s="136"/>
      <c r="R300" s="136">
        <v>1</v>
      </c>
    </row>
    <row r="301" spans="1:18" ht="12.75">
      <c r="A301" s="101" t="s">
        <v>503</v>
      </c>
      <c r="B301" s="100"/>
      <c r="C301" s="100"/>
      <c r="D301" s="100"/>
      <c r="E301" s="100"/>
      <c r="F301" s="100"/>
      <c r="G301" s="100"/>
      <c r="H301" s="100"/>
      <c r="I301" s="100"/>
      <c r="J301" s="100"/>
      <c r="K301" s="100"/>
      <c r="L301" s="100"/>
      <c r="M301" s="100"/>
      <c r="N301" s="100"/>
      <c r="O301" s="100"/>
      <c r="P301" s="100"/>
      <c r="Q301" s="100"/>
      <c r="R301" s="100"/>
    </row>
    <row r="302" spans="1:18">
      <c r="A302" s="131">
        <v>7</v>
      </c>
      <c r="B302" s="132" t="s">
        <v>504</v>
      </c>
      <c r="C302" s="133" t="s">
        <v>505</v>
      </c>
      <c r="D302" s="134">
        <v>2132.04</v>
      </c>
      <c r="E302" s="134">
        <v>879.8</v>
      </c>
      <c r="F302" s="134">
        <v>5.25</v>
      </c>
      <c r="G302" s="134">
        <v>1246.99</v>
      </c>
      <c r="H302" s="135">
        <v>15328.56</v>
      </c>
      <c r="I302" s="135">
        <v>10461</v>
      </c>
      <c r="J302" s="135">
        <v>25.31</v>
      </c>
      <c r="K302" s="135">
        <v>4842.25</v>
      </c>
      <c r="L302" s="366">
        <v>7.1896212078572637</v>
      </c>
      <c r="M302" s="366">
        <v>11.890202318708798</v>
      </c>
      <c r="N302" s="366">
        <v>4.8209523809523809</v>
      </c>
      <c r="O302" s="366">
        <v>3.8831506267091154</v>
      </c>
      <c r="P302" s="136"/>
      <c r="Q302" s="136"/>
      <c r="R302" s="136">
        <v>2</v>
      </c>
    </row>
    <row r="303" spans="1:18" ht="12.75">
      <c r="A303" s="101" t="s">
        <v>506</v>
      </c>
      <c r="B303" s="100"/>
      <c r="C303" s="100"/>
      <c r="D303" s="100"/>
      <c r="E303" s="100"/>
      <c r="F303" s="100"/>
      <c r="G303" s="100"/>
      <c r="H303" s="100"/>
      <c r="I303" s="100"/>
      <c r="J303" s="100"/>
      <c r="K303" s="100"/>
      <c r="L303" s="100"/>
      <c r="M303" s="100"/>
      <c r="N303" s="100"/>
      <c r="O303" s="100"/>
      <c r="P303" s="100"/>
      <c r="Q303" s="100"/>
      <c r="R303" s="100"/>
    </row>
    <row r="304" spans="1:18" ht="24">
      <c r="A304" s="131">
        <v>8</v>
      </c>
      <c r="B304" s="132" t="s">
        <v>507</v>
      </c>
      <c r="C304" s="133" t="s">
        <v>508</v>
      </c>
      <c r="D304" s="134">
        <v>13.63</v>
      </c>
      <c r="E304" s="134">
        <v>1.87</v>
      </c>
      <c r="F304" s="134">
        <v>3.15</v>
      </c>
      <c r="G304" s="134">
        <v>8.61</v>
      </c>
      <c r="H304" s="135">
        <v>129.58000000000001</v>
      </c>
      <c r="I304" s="135">
        <v>22.27</v>
      </c>
      <c r="J304" s="135">
        <v>15.19</v>
      </c>
      <c r="K304" s="135">
        <v>92.12</v>
      </c>
      <c r="L304" s="366">
        <v>9.5069699192956723</v>
      </c>
      <c r="M304" s="366">
        <v>11.89</v>
      </c>
      <c r="N304" s="366">
        <v>4.822222222222222</v>
      </c>
      <c r="O304" s="366">
        <v>10.699186991869921</v>
      </c>
      <c r="P304" s="136"/>
      <c r="Q304" s="136"/>
      <c r="R304" s="136">
        <v>3</v>
      </c>
    </row>
    <row r="305" spans="1:18" ht="12.75">
      <c r="A305" s="101" t="s">
        <v>509</v>
      </c>
      <c r="B305" s="100"/>
      <c r="C305" s="100"/>
      <c r="D305" s="100"/>
      <c r="E305" s="100"/>
      <c r="F305" s="100"/>
      <c r="G305" s="100"/>
      <c r="H305" s="100"/>
      <c r="I305" s="100"/>
      <c r="J305" s="100"/>
      <c r="K305" s="100"/>
      <c r="L305" s="100"/>
      <c r="M305" s="100"/>
      <c r="N305" s="100"/>
      <c r="O305" s="100"/>
      <c r="P305" s="100"/>
      <c r="Q305" s="100"/>
      <c r="R305" s="100"/>
    </row>
    <row r="306" spans="1:18" ht="60">
      <c r="A306" s="126">
        <v>9</v>
      </c>
      <c r="B306" s="123" t="s">
        <v>510</v>
      </c>
      <c r="C306" s="127" t="s">
        <v>511</v>
      </c>
      <c r="D306" s="128">
        <v>16975.55</v>
      </c>
      <c r="E306" s="128">
        <v>1555.17</v>
      </c>
      <c r="F306" s="128">
        <v>120.16</v>
      </c>
      <c r="G306" s="128">
        <v>15300.22</v>
      </c>
      <c r="H306" s="129">
        <v>87012.25</v>
      </c>
      <c r="I306" s="129">
        <v>18490.43</v>
      </c>
      <c r="J306" s="129">
        <v>756.99</v>
      </c>
      <c r="K306" s="129">
        <v>67764.83</v>
      </c>
      <c r="L306" s="365">
        <v>5.1257396667560107</v>
      </c>
      <c r="M306" s="365">
        <v>11.889651935158215</v>
      </c>
      <c r="N306" s="365">
        <v>6.2998501997336884</v>
      </c>
      <c r="O306" s="365">
        <v>4.4290101710955794</v>
      </c>
      <c r="P306" s="130"/>
      <c r="Q306" s="130"/>
      <c r="R306" s="130">
        <v>4</v>
      </c>
    </row>
    <row r="307" spans="1:18" ht="60">
      <c r="A307" s="126">
        <v>10</v>
      </c>
      <c r="B307" s="123" t="s">
        <v>512</v>
      </c>
      <c r="C307" s="127" t="s">
        <v>513</v>
      </c>
      <c r="D307" s="128">
        <v>16928.68</v>
      </c>
      <c r="E307" s="128">
        <v>1508.3</v>
      </c>
      <c r="F307" s="128">
        <v>120.16</v>
      </c>
      <c r="G307" s="128">
        <v>15300.22</v>
      </c>
      <c r="H307" s="129">
        <v>86454.97</v>
      </c>
      <c r="I307" s="129">
        <v>17933.150000000001</v>
      </c>
      <c r="J307" s="129">
        <v>756.99</v>
      </c>
      <c r="K307" s="129">
        <v>67764.83</v>
      </c>
      <c r="L307" s="365">
        <v>5.1070118875186958</v>
      </c>
      <c r="M307" s="365">
        <v>11.889643970032488</v>
      </c>
      <c r="N307" s="365">
        <v>6.2998501997336884</v>
      </c>
      <c r="O307" s="365">
        <v>4.4290101710955794</v>
      </c>
      <c r="P307" s="130"/>
      <c r="Q307" s="130"/>
      <c r="R307" s="130">
        <v>4</v>
      </c>
    </row>
    <row r="308" spans="1:18" ht="60">
      <c r="A308" s="126">
        <v>11</v>
      </c>
      <c r="B308" s="123" t="s">
        <v>514</v>
      </c>
      <c r="C308" s="127" t="s">
        <v>515</v>
      </c>
      <c r="D308" s="128">
        <v>33712.32</v>
      </c>
      <c r="E308" s="128">
        <v>2869.51</v>
      </c>
      <c r="F308" s="128">
        <v>279</v>
      </c>
      <c r="G308" s="128">
        <v>30563.81</v>
      </c>
      <c r="H308" s="129">
        <v>171171.54</v>
      </c>
      <c r="I308" s="129">
        <v>34119.480000000003</v>
      </c>
      <c r="J308" s="129">
        <v>1748.06</v>
      </c>
      <c r="K308" s="129">
        <v>135304</v>
      </c>
      <c r="L308" s="365">
        <v>5.0774179884386479</v>
      </c>
      <c r="M308" s="365">
        <v>11.890350617352789</v>
      </c>
      <c r="N308" s="365">
        <v>6.265448028673835</v>
      </c>
      <c r="O308" s="365">
        <v>4.4269349927250561</v>
      </c>
      <c r="P308" s="130"/>
      <c r="Q308" s="130"/>
      <c r="R308" s="130">
        <v>4</v>
      </c>
    </row>
    <row r="309" spans="1:18" ht="60">
      <c r="A309" s="131">
        <v>12</v>
      </c>
      <c r="B309" s="132" t="s">
        <v>516</v>
      </c>
      <c r="C309" s="133" t="s">
        <v>517</v>
      </c>
      <c r="D309" s="134">
        <v>33618.1</v>
      </c>
      <c r="E309" s="134">
        <v>2775.29</v>
      </c>
      <c r="F309" s="134">
        <v>279</v>
      </c>
      <c r="G309" s="134">
        <v>30563.81</v>
      </c>
      <c r="H309" s="135">
        <v>170051.25</v>
      </c>
      <c r="I309" s="135">
        <v>32999.19</v>
      </c>
      <c r="J309" s="135">
        <v>1748.06</v>
      </c>
      <c r="K309" s="135">
        <v>135304</v>
      </c>
      <c r="L309" s="366">
        <v>5.0583242360514129</v>
      </c>
      <c r="M309" s="366">
        <v>11.890357404091105</v>
      </c>
      <c r="N309" s="366">
        <v>6.265448028673835</v>
      </c>
      <c r="O309" s="366">
        <v>4.4269349927250561</v>
      </c>
      <c r="P309" s="136"/>
      <c r="Q309" s="136"/>
      <c r="R309" s="136">
        <v>4</v>
      </c>
    </row>
    <row r="310" spans="1:18" ht="12.75">
      <c r="A310" s="101" t="s">
        <v>518</v>
      </c>
      <c r="B310" s="100"/>
      <c r="C310" s="100"/>
      <c r="D310" s="100"/>
      <c r="E310" s="100"/>
      <c r="F310" s="100"/>
      <c r="G310" s="100"/>
      <c r="H310" s="100"/>
      <c r="I310" s="100"/>
      <c r="J310" s="100"/>
      <c r="K310" s="100"/>
      <c r="L310" s="100"/>
      <c r="M310" s="100"/>
      <c r="N310" s="100"/>
      <c r="O310" s="100"/>
      <c r="P310" s="100"/>
      <c r="Q310" s="100"/>
      <c r="R310" s="100"/>
    </row>
    <row r="311" spans="1:18" ht="24">
      <c r="A311" s="131">
        <v>13</v>
      </c>
      <c r="B311" s="132" t="s">
        <v>519</v>
      </c>
      <c r="C311" s="133" t="s">
        <v>520</v>
      </c>
      <c r="D311" s="134">
        <v>2138.1799999999998</v>
      </c>
      <c r="E311" s="134">
        <v>1438.83</v>
      </c>
      <c r="F311" s="134">
        <v>699.35</v>
      </c>
      <c r="G311" s="134"/>
      <c r="H311" s="135">
        <v>21241.39</v>
      </c>
      <c r="I311" s="135">
        <v>17107.79</v>
      </c>
      <c r="J311" s="135">
        <v>4133.6000000000004</v>
      </c>
      <c r="K311" s="135"/>
      <c r="L311" s="366">
        <v>9.9343320019829946</v>
      </c>
      <c r="M311" s="366">
        <v>11.890070404425819</v>
      </c>
      <c r="N311" s="366">
        <v>5.910631300493316</v>
      </c>
      <c r="O311" s="366" t="s">
        <v>138</v>
      </c>
      <c r="P311" s="136"/>
      <c r="Q311" s="136"/>
      <c r="R311" s="136">
        <v>5</v>
      </c>
    </row>
    <row r="312" spans="1:18" ht="12.75">
      <c r="A312" s="101" t="s">
        <v>521</v>
      </c>
      <c r="B312" s="100"/>
      <c r="C312" s="100"/>
      <c r="D312" s="100"/>
      <c r="E312" s="100"/>
      <c r="F312" s="100"/>
      <c r="G312" s="100"/>
      <c r="H312" s="100"/>
      <c r="I312" s="100"/>
      <c r="J312" s="100"/>
      <c r="K312" s="100"/>
      <c r="L312" s="100"/>
      <c r="M312" s="100"/>
      <c r="N312" s="100"/>
      <c r="O312" s="100"/>
      <c r="P312" s="100"/>
      <c r="Q312" s="100"/>
      <c r="R312" s="100"/>
    </row>
    <row r="313" spans="1:18" ht="48">
      <c r="A313" s="126">
        <v>14</v>
      </c>
      <c r="B313" s="123" t="s">
        <v>522</v>
      </c>
      <c r="C313" s="127" t="s">
        <v>523</v>
      </c>
      <c r="D313" s="128">
        <v>9932.59</v>
      </c>
      <c r="E313" s="128">
        <v>2175.1999999999998</v>
      </c>
      <c r="F313" s="128">
        <v>4991.63</v>
      </c>
      <c r="G313" s="128">
        <v>2765.76</v>
      </c>
      <c r="H313" s="129">
        <v>71097.87</v>
      </c>
      <c r="I313" s="129">
        <v>25862.75</v>
      </c>
      <c r="J313" s="129">
        <v>29489.119999999999</v>
      </c>
      <c r="K313" s="129">
        <v>15746</v>
      </c>
      <c r="L313" s="365">
        <v>7.1580393432125957</v>
      </c>
      <c r="M313" s="365">
        <v>11.889826222876058</v>
      </c>
      <c r="N313" s="365">
        <v>5.9077135124197904</v>
      </c>
      <c r="O313" s="365">
        <v>5.6931910216360055</v>
      </c>
      <c r="P313" s="130"/>
      <c r="Q313" s="130"/>
      <c r="R313" s="130">
        <v>6</v>
      </c>
    </row>
    <row r="314" spans="1:18" ht="48">
      <c r="A314" s="131">
        <v>15</v>
      </c>
      <c r="B314" s="132" t="s">
        <v>524</v>
      </c>
      <c r="C314" s="133" t="s">
        <v>525</v>
      </c>
      <c r="D314" s="134">
        <v>7888.63</v>
      </c>
      <c r="E314" s="134">
        <v>1647.2</v>
      </c>
      <c r="F314" s="134">
        <v>743.14</v>
      </c>
      <c r="G314" s="134">
        <v>5498.29</v>
      </c>
      <c r="H314" s="135">
        <v>53300.41</v>
      </c>
      <c r="I314" s="135">
        <v>19584.89</v>
      </c>
      <c r="J314" s="135">
        <v>4381.0600000000004</v>
      </c>
      <c r="K314" s="135">
        <v>29334.46</v>
      </c>
      <c r="L314" s="366">
        <v>6.7566117310610334</v>
      </c>
      <c r="M314" s="366">
        <v>11.889806945118989</v>
      </c>
      <c r="N314" s="366">
        <v>5.8953360066743823</v>
      </c>
      <c r="O314" s="366">
        <v>5.3351969430495663</v>
      </c>
      <c r="P314" s="136"/>
      <c r="Q314" s="136"/>
      <c r="R314" s="136">
        <v>6</v>
      </c>
    </row>
    <row r="315" spans="1:18" ht="12.75">
      <c r="A315" s="101" t="s">
        <v>526</v>
      </c>
      <c r="B315" s="100"/>
      <c r="C315" s="100"/>
      <c r="D315" s="100"/>
      <c r="E315" s="100"/>
      <c r="F315" s="100"/>
      <c r="G315" s="100"/>
      <c r="H315" s="100"/>
      <c r="I315" s="100"/>
      <c r="J315" s="100"/>
      <c r="K315" s="100"/>
      <c r="L315" s="100"/>
      <c r="M315" s="100"/>
      <c r="N315" s="100"/>
      <c r="O315" s="100"/>
      <c r="P315" s="100"/>
      <c r="Q315" s="100"/>
      <c r="R315" s="100"/>
    </row>
    <row r="316" spans="1:18">
      <c r="A316" s="126">
        <v>16</v>
      </c>
      <c r="B316" s="123" t="s">
        <v>527</v>
      </c>
      <c r="C316" s="127" t="s">
        <v>528</v>
      </c>
      <c r="D316" s="128">
        <v>1275.67</v>
      </c>
      <c r="E316" s="128">
        <v>364.22</v>
      </c>
      <c r="F316" s="128">
        <v>12.59</v>
      </c>
      <c r="G316" s="128">
        <v>898.86</v>
      </c>
      <c r="H316" s="129">
        <v>12165.05</v>
      </c>
      <c r="I316" s="129">
        <v>4330.7</v>
      </c>
      <c r="J316" s="129">
        <v>60.74</v>
      </c>
      <c r="K316" s="129">
        <v>7773.61</v>
      </c>
      <c r="L316" s="365">
        <v>9.5362045042997003</v>
      </c>
      <c r="M316" s="365">
        <v>11.890341002690681</v>
      </c>
      <c r="N316" s="365">
        <v>4.8244638602065137</v>
      </c>
      <c r="O316" s="365">
        <v>8.6482989564559549</v>
      </c>
      <c r="P316" s="130"/>
      <c r="Q316" s="130"/>
      <c r="R316" s="130">
        <v>7</v>
      </c>
    </row>
    <row r="317" spans="1:18" ht="12.75">
      <c r="A317" s="126"/>
      <c r="B317" s="123"/>
      <c r="C317" s="127"/>
      <c r="D317" s="128"/>
      <c r="E317" s="128"/>
      <c r="F317" s="128"/>
      <c r="G317" s="128"/>
      <c r="H317" s="129"/>
      <c r="I317" s="129"/>
      <c r="J317" s="129"/>
      <c r="K317" s="129"/>
      <c r="L317" s="365"/>
      <c r="M317" s="365"/>
      <c r="N317" s="365"/>
      <c r="O317" s="365"/>
      <c r="P317" s="121"/>
      <c r="Q317" s="121"/>
      <c r="R317" s="121"/>
    </row>
    <row r="318" spans="1:18">
      <c r="A318" s="130"/>
      <c r="B318" s="51"/>
      <c r="C318" s="130"/>
      <c r="D318" s="130"/>
      <c r="E318" s="130"/>
      <c r="F318" s="130"/>
      <c r="G318" s="130"/>
      <c r="H318" s="52"/>
      <c r="I318" s="52"/>
      <c r="J318" s="52"/>
      <c r="K318" s="52"/>
      <c r="L318" s="367"/>
      <c r="M318" s="367"/>
      <c r="N318" s="367"/>
      <c r="O318" s="367"/>
      <c r="P318" s="70"/>
      <c r="Q318" s="70"/>
      <c r="R318" s="70"/>
    </row>
    <row r="319" spans="1:18" ht="12.75">
      <c r="A319" s="100" t="s">
        <v>63</v>
      </c>
      <c r="B319" s="100"/>
      <c r="C319" s="100"/>
      <c r="D319" s="124">
        <v>153437.85999999999</v>
      </c>
      <c r="E319" s="124">
        <v>30412.12</v>
      </c>
      <c r="F319" s="124">
        <v>7738.07</v>
      </c>
      <c r="G319" s="124">
        <v>115287.67</v>
      </c>
      <c r="H319" s="125">
        <v>923206.22</v>
      </c>
      <c r="I319" s="125">
        <v>361604.8</v>
      </c>
      <c r="J319" s="125">
        <v>45453.68</v>
      </c>
      <c r="K319" s="125">
        <v>516147.74</v>
      </c>
      <c r="L319" s="368">
        <v>6.016808498241569</v>
      </c>
      <c r="M319" s="368">
        <v>11.890154320053979</v>
      </c>
      <c r="N319" s="368">
        <v>5.8740331891544022</v>
      </c>
      <c r="O319" s="368">
        <v>4.4770419941698885</v>
      </c>
      <c r="P319" s="121"/>
      <c r="Q319" s="121"/>
      <c r="R319" s="121"/>
    </row>
    <row r="320" spans="1:18">
      <c r="A320" s="130"/>
      <c r="B320" s="51"/>
      <c r="C320" s="130"/>
      <c r="D320" s="130"/>
      <c r="E320" s="130"/>
      <c r="F320" s="130"/>
      <c r="G320" s="130"/>
      <c r="H320" s="52"/>
      <c r="I320" s="52"/>
      <c r="J320" s="52"/>
      <c r="K320" s="52"/>
      <c r="L320" s="367"/>
      <c r="M320" s="367"/>
      <c r="N320" s="367"/>
      <c r="O320" s="367"/>
    </row>
    <row r="321" spans="1:18" ht="23.25" customHeight="1">
      <c r="A321" s="102" t="s">
        <v>529</v>
      </c>
      <c r="B321" s="103"/>
      <c r="C321" s="103"/>
      <c r="D321" s="103"/>
      <c r="E321" s="103"/>
      <c r="F321" s="103"/>
      <c r="G321" s="103"/>
      <c r="H321" s="103"/>
      <c r="I321" s="103"/>
      <c r="J321" s="103"/>
      <c r="K321" s="103"/>
      <c r="L321" s="103"/>
      <c r="M321" s="103"/>
      <c r="N321" s="103"/>
      <c r="O321" s="103"/>
    </row>
    <row r="322" spans="1:18" ht="12.75">
      <c r="A322" s="101" t="s">
        <v>530</v>
      </c>
      <c r="B322" s="100"/>
      <c r="C322" s="100"/>
      <c r="D322" s="100"/>
      <c r="E322" s="100"/>
      <c r="F322" s="100"/>
      <c r="G322" s="100"/>
      <c r="H322" s="100"/>
      <c r="I322" s="100"/>
      <c r="J322" s="100"/>
      <c r="K322" s="100"/>
      <c r="L322" s="100"/>
      <c r="M322" s="100"/>
      <c r="N322" s="100"/>
      <c r="O322" s="100"/>
      <c r="P322" s="100"/>
      <c r="Q322" s="100"/>
      <c r="R322" s="100"/>
    </row>
    <row r="323" spans="1:18" ht="36">
      <c r="A323" s="142">
        <v>1</v>
      </c>
      <c r="B323" s="139" t="s">
        <v>531</v>
      </c>
      <c r="C323" s="143" t="s">
        <v>532</v>
      </c>
      <c r="D323" s="144">
        <v>1432.91</v>
      </c>
      <c r="E323" s="144">
        <v>1256.4000000000001</v>
      </c>
      <c r="F323" s="144">
        <v>176.51</v>
      </c>
      <c r="G323" s="144"/>
      <c r="H323" s="145">
        <v>15996.42</v>
      </c>
      <c r="I323" s="145">
        <v>14939.12</v>
      </c>
      <c r="J323" s="145">
        <v>1057.3</v>
      </c>
      <c r="K323" s="145"/>
      <c r="L323" s="365">
        <v>11.163590176633564</v>
      </c>
      <c r="M323" s="365">
        <v>11.8904170646291</v>
      </c>
      <c r="N323" s="365">
        <v>5.990028893547108</v>
      </c>
      <c r="O323" s="365" t="s">
        <v>138</v>
      </c>
      <c r="P323" s="146"/>
      <c r="Q323" s="146"/>
      <c r="R323" s="146">
        <v>1</v>
      </c>
    </row>
    <row r="324" spans="1:18" ht="36">
      <c r="A324" s="142">
        <v>2</v>
      </c>
      <c r="B324" s="139" t="s">
        <v>533</v>
      </c>
      <c r="C324" s="143" t="s">
        <v>534</v>
      </c>
      <c r="D324" s="144">
        <v>3893.11</v>
      </c>
      <c r="E324" s="144">
        <v>3563.6</v>
      </c>
      <c r="F324" s="144">
        <v>329.51</v>
      </c>
      <c r="G324" s="144"/>
      <c r="H324" s="145">
        <v>44330.92</v>
      </c>
      <c r="I324" s="145">
        <v>42369.31</v>
      </c>
      <c r="J324" s="145">
        <v>1961.61</v>
      </c>
      <c r="K324" s="145"/>
      <c r="L324" s="365">
        <v>11.387019632119307</v>
      </c>
      <c r="M324" s="365">
        <v>11.889468514984847</v>
      </c>
      <c r="N324" s="365">
        <v>5.9531121968984246</v>
      </c>
      <c r="O324" s="365" t="s">
        <v>138</v>
      </c>
      <c r="P324" s="146"/>
      <c r="Q324" s="146"/>
      <c r="R324" s="146">
        <v>1</v>
      </c>
    </row>
    <row r="325" spans="1:18" ht="24">
      <c r="A325" s="147">
        <v>3</v>
      </c>
      <c r="B325" s="148" t="s">
        <v>535</v>
      </c>
      <c r="C325" s="149" t="s">
        <v>536</v>
      </c>
      <c r="D325" s="150">
        <v>710.43</v>
      </c>
      <c r="E325" s="150">
        <v>710.43</v>
      </c>
      <c r="F325" s="150"/>
      <c r="G325" s="150"/>
      <c r="H325" s="151">
        <v>8447.2800000000007</v>
      </c>
      <c r="I325" s="151">
        <v>8447.2800000000007</v>
      </c>
      <c r="J325" s="151"/>
      <c r="K325" s="151"/>
      <c r="L325" s="366">
        <v>11.890376251002916</v>
      </c>
      <c r="M325" s="366">
        <v>11.890376251002916</v>
      </c>
      <c r="N325" s="366" t="s">
        <v>138</v>
      </c>
      <c r="O325" s="366" t="s">
        <v>138</v>
      </c>
      <c r="P325" s="152"/>
      <c r="Q325" s="152"/>
      <c r="R325" s="152">
        <v>1</v>
      </c>
    </row>
    <row r="326" spans="1:18" ht="12.75">
      <c r="A326" s="101" t="s">
        <v>537</v>
      </c>
      <c r="B326" s="100"/>
      <c r="C326" s="100"/>
      <c r="D326" s="100"/>
      <c r="E326" s="100"/>
      <c r="F326" s="100"/>
      <c r="G326" s="100"/>
      <c r="H326" s="100"/>
      <c r="I326" s="100"/>
      <c r="J326" s="100"/>
      <c r="K326" s="100"/>
      <c r="L326" s="100"/>
      <c r="M326" s="100"/>
      <c r="N326" s="100"/>
      <c r="O326" s="100"/>
      <c r="P326" s="100"/>
      <c r="Q326" s="100"/>
      <c r="R326" s="100"/>
    </row>
    <row r="327" spans="1:18" ht="24">
      <c r="A327" s="142">
        <v>4</v>
      </c>
      <c r="B327" s="139" t="s">
        <v>538</v>
      </c>
      <c r="C327" s="143" t="s">
        <v>539</v>
      </c>
      <c r="D327" s="144">
        <v>334.28</v>
      </c>
      <c r="E327" s="144">
        <v>316.70999999999998</v>
      </c>
      <c r="F327" s="144">
        <v>17.57</v>
      </c>
      <c r="G327" s="144"/>
      <c r="H327" s="145">
        <v>3879.32</v>
      </c>
      <c r="I327" s="145">
        <v>3765.86</v>
      </c>
      <c r="J327" s="145">
        <v>113.46</v>
      </c>
      <c r="K327" s="145"/>
      <c r="L327" s="365">
        <v>11.605001794902478</v>
      </c>
      <c r="M327" s="365">
        <v>11.890562344100282</v>
      </c>
      <c r="N327" s="365">
        <v>6.4575981787137158</v>
      </c>
      <c r="O327" s="365" t="s">
        <v>138</v>
      </c>
      <c r="P327" s="146"/>
      <c r="Q327" s="146"/>
      <c r="R327" s="146">
        <v>2</v>
      </c>
    </row>
    <row r="328" spans="1:18" ht="24">
      <c r="A328" s="147">
        <v>5</v>
      </c>
      <c r="B328" s="148" t="s">
        <v>540</v>
      </c>
      <c r="C328" s="149" t="s">
        <v>541</v>
      </c>
      <c r="D328" s="150">
        <v>475.78</v>
      </c>
      <c r="E328" s="150">
        <v>441.73</v>
      </c>
      <c r="F328" s="150">
        <v>34.049999999999997</v>
      </c>
      <c r="G328" s="150"/>
      <c r="H328" s="151">
        <v>5472.21</v>
      </c>
      <c r="I328" s="151">
        <v>5252.39</v>
      </c>
      <c r="J328" s="151">
        <v>219.82</v>
      </c>
      <c r="K328" s="151"/>
      <c r="L328" s="366">
        <v>11.501555340703687</v>
      </c>
      <c r="M328" s="366">
        <v>11.89049872093813</v>
      </c>
      <c r="N328" s="366">
        <v>6.4558002936857566</v>
      </c>
      <c r="O328" s="366" t="s">
        <v>138</v>
      </c>
      <c r="P328" s="152"/>
      <c r="Q328" s="152"/>
      <c r="R328" s="152">
        <v>2</v>
      </c>
    </row>
    <row r="329" spans="1:18" ht="12.75">
      <c r="A329" s="101" t="s">
        <v>542</v>
      </c>
      <c r="B329" s="100"/>
      <c r="C329" s="100"/>
      <c r="D329" s="100"/>
      <c r="E329" s="100"/>
      <c r="F329" s="100"/>
      <c r="G329" s="100"/>
      <c r="H329" s="100"/>
      <c r="I329" s="100"/>
      <c r="J329" s="100"/>
      <c r="K329" s="100"/>
      <c r="L329" s="100"/>
      <c r="M329" s="100"/>
      <c r="N329" s="100"/>
      <c r="O329" s="100"/>
      <c r="P329" s="100"/>
      <c r="Q329" s="100"/>
      <c r="R329" s="100"/>
    </row>
    <row r="330" spans="1:18" ht="24">
      <c r="A330" s="142">
        <v>6</v>
      </c>
      <c r="B330" s="139" t="s">
        <v>543</v>
      </c>
      <c r="C330" s="143" t="s">
        <v>544</v>
      </c>
      <c r="D330" s="144">
        <v>2691.68</v>
      </c>
      <c r="E330" s="144">
        <v>2527.25</v>
      </c>
      <c r="F330" s="144">
        <v>164.43</v>
      </c>
      <c r="G330" s="144"/>
      <c r="H330" s="145">
        <v>31020.560000000001</v>
      </c>
      <c r="I330" s="145">
        <v>30048.67</v>
      </c>
      <c r="J330" s="145">
        <v>971.89</v>
      </c>
      <c r="K330" s="145"/>
      <c r="L330" s="365">
        <v>11.524609166022708</v>
      </c>
      <c r="M330" s="365">
        <v>11.889868434068651</v>
      </c>
      <c r="N330" s="365">
        <v>5.9106610715806118</v>
      </c>
      <c r="O330" s="365" t="s">
        <v>138</v>
      </c>
      <c r="P330" s="146"/>
      <c r="Q330" s="146"/>
      <c r="R330" s="146">
        <v>3</v>
      </c>
    </row>
    <row r="331" spans="1:18" ht="24">
      <c r="A331" s="142">
        <v>7</v>
      </c>
      <c r="B331" s="139" t="s">
        <v>545</v>
      </c>
      <c r="C331" s="143" t="s">
        <v>546</v>
      </c>
      <c r="D331" s="144">
        <v>909.81</v>
      </c>
      <c r="E331" s="144">
        <v>909.81</v>
      </c>
      <c r="F331" s="144"/>
      <c r="G331" s="144"/>
      <c r="H331" s="145">
        <v>10818.03</v>
      </c>
      <c r="I331" s="145">
        <v>10818.03</v>
      </c>
      <c r="J331" s="145"/>
      <c r="K331" s="145"/>
      <c r="L331" s="365">
        <v>11.890427671711677</v>
      </c>
      <c r="M331" s="365">
        <v>11.890427671711677</v>
      </c>
      <c r="N331" s="365" t="s">
        <v>138</v>
      </c>
      <c r="O331" s="365" t="s">
        <v>138</v>
      </c>
      <c r="P331" s="146"/>
      <c r="Q331" s="146"/>
      <c r="R331" s="146">
        <v>3</v>
      </c>
    </row>
    <row r="332" spans="1:18" ht="24">
      <c r="A332" s="147">
        <v>8</v>
      </c>
      <c r="B332" s="148" t="s">
        <v>547</v>
      </c>
      <c r="C332" s="149" t="s">
        <v>548</v>
      </c>
      <c r="D332" s="150">
        <v>751.8</v>
      </c>
      <c r="E332" s="150">
        <v>751.8</v>
      </c>
      <c r="F332" s="150"/>
      <c r="G332" s="150"/>
      <c r="H332" s="151">
        <v>8939.18</v>
      </c>
      <c r="I332" s="151">
        <v>8939.18</v>
      </c>
      <c r="J332" s="151"/>
      <c r="K332" s="151"/>
      <c r="L332" s="366">
        <v>11.890369779196597</v>
      </c>
      <c r="M332" s="366">
        <v>11.890369779196597</v>
      </c>
      <c r="N332" s="366" t="s">
        <v>138</v>
      </c>
      <c r="O332" s="366" t="s">
        <v>138</v>
      </c>
      <c r="P332" s="152"/>
      <c r="Q332" s="152"/>
      <c r="R332" s="152">
        <v>3</v>
      </c>
    </row>
    <row r="333" spans="1:18" ht="12.75">
      <c r="A333" s="101" t="s">
        <v>549</v>
      </c>
      <c r="B333" s="100"/>
      <c r="C333" s="100"/>
      <c r="D333" s="100"/>
      <c r="E333" s="100"/>
      <c r="F333" s="100"/>
      <c r="G333" s="100"/>
      <c r="H333" s="100"/>
      <c r="I333" s="100"/>
      <c r="J333" s="100"/>
      <c r="K333" s="100"/>
      <c r="L333" s="100"/>
      <c r="M333" s="100"/>
      <c r="N333" s="100"/>
      <c r="O333" s="100"/>
      <c r="P333" s="100"/>
      <c r="Q333" s="100"/>
      <c r="R333" s="100"/>
    </row>
    <row r="334" spans="1:18" ht="24">
      <c r="A334" s="142">
        <v>9</v>
      </c>
      <c r="B334" s="139" t="s">
        <v>550</v>
      </c>
      <c r="C334" s="143" t="s">
        <v>551</v>
      </c>
      <c r="D334" s="144">
        <v>7644.78</v>
      </c>
      <c r="E334" s="144">
        <v>5474.2</v>
      </c>
      <c r="F334" s="144">
        <v>13.64</v>
      </c>
      <c r="G334" s="144">
        <v>2156.94</v>
      </c>
      <c r="H334" s="145">
        <v>73400.679999999993</v>
      </c>
      <c r="I334" s="145">
        <v>65089.45</v>
      </c>
      <c r="J334" s="145">
        <v>65.8</v>
      </c>
      <c r="K334" s="145">
        <v>8245.43</v>
      </c>
      <c r="L334" s="365">
        <v>9.6014116822197622</v>
      </c>
      <c r="M334" s="365">
        <v>11.890221402214022</v>
      </c>
      <c r="N334" s="365">
        <v>4.8240469208211136</v>
      </c>
      <c r="O334" s="365">
        <v>3.8227442580693021</v>
      </c>
      <c r="P334" s="146"/>
      <c r="Q334" s="146"/>
      <c r="R334" s="146">
        <v>4</v>
      </c>
    </row>
    <row r="335" spans="1:18" ht="24">
      <c r="A335" s="142">
        <v>10</v>
      </c>
      <c r="B335" s="139" t="s">
        <v>552</v>
      </c>
      <c r="C335" s="143" t="s">
        <v>553</v>
      </c>
      <c r="D335" s="144">
        <v>13456.4</v>
      </c>
      <c r="E335" s="144">
        <v>9864.4</v>
      </c>
      <c r="F335" s="144">
        <v>19.93</v>
      </c>
      <c r="G335" s="144">
        <v>3572.07</v>
      </c>
      <c r="H335" s="145">
        <v>130844.59</v>
      </c>
      <c r="I335" s="145">
        <v>117289.9</v>
      </c>
      <c r="J335" s="145">
        <v>96.17</v>
      </c>
      <c r="K335" s="145">
        <v>13458.52</v>
      </c>
      <c r="L335" s="365">
        <v>9.7235954638684934</v>
      </c>
      <c r="M335" s="365">
        <v>11.890221402214022</v>
      </c>
      <c r="N335" s="365">
        <v>4.8253888610135478</v>
      </c>
      <c r="O335" s="365">
        <v>3.7677089194780615</v>
      </c>
      <c r="P335" s="146"/>
      <c r="Q335" s="146"/>
      <c r="R335" s="146">
        <v>4</v>
      </c>
    </row>
    <row r="336" spans="1:18" ht="24">
      <c r="A336" s="147">
        <v>11</v>
      </c>
      <c r="B336" s="148" t="s">
        <v>554</v>
      </c>
      <c r="C336" s="149" t="s">
        <v>555</v>
      </c>
      <c r="D336" s="150">
        <v>18747.86</v>
      </c>
      <c r="E336" s="150">
        <v>10514.8</v>
      </c>
      <c r="F336" s="150">
        <v>9.44</v>
      </c>
      <c r="G336" s="150">
        <v>8223.6200000000008</v>
      </c>
      <c r="H336" s="151">
        <v>167699.5</v>
      </c>
      <c r="I336" s="151">
        <v>125023.3</v>
      </c>
      <c r="J336" s="151">
        <v>45.56</v>
      </c>
      <c r="K336" s="151">
        <v>42630.64</v>
      </c>
      <c r="L336" s="366">
        <v>8.9449942553443424</v>
      </c>
      <c r="M336" s="366">
        <v>11.890221402214022</v>
      </c>
      <c r="N336" s="366">
        <v>4.8262711864406782</v>
      </c>
      <c r="O336" s="366">
        <v>5.1839263000965508</v>
      </c>
      <c r="P336" s="152"/>
      <c r="Q336" s="152"/>
      <c r="R336" s="152">
        <v>4</v>
      </c>
    </row>
    <row r="337" spans="1:18" ht="12.75">
      <c r="A337" s="101" t="s">
        <v>556</v>
      </c>
      <c r="B337" s="100"/>
      <c r="C337" s="100"/>
      <c r="D337" s="100"/>
      <c r="E337" s="100"/>
      <c r="F337" s="100"/>
      <c r="G337" s="100"/>
      <c r="H337" s="100"/>
      <c r="I337" s="100"/>
      <c r="J337" s="100"/>
      <c r="K337" s="100"/>
      <c r="L337" s="100"/>
      <c r="M337" s="100"/>
      <c r="N337" s="100"/>
      <c r="O337" s="100"/>
      <c r="P337" s="100"/>
      <c r="Q337" s="100"/>
      <c r="R337" s="100"/>
    </row>
    <row r="338" spans="1:18" ht="36">
      <c r="A338" s="142">
        <v>12</v>
      </c>
      <c r="B338" s="139" t="s">
        <v>557</v>
      </c>
      <c r="C338" s="143" t="s">
        <v>558</v>
      </c>
      <c r="D338" s="144">
        <v>5223</v>
      </c>
      <c r="E338" s="144">
        <v>3590.43</v>
      </c>
      <c r="F338" s="144">
        <v>19.93</v>
      </c>
      <c r="G338" s="144">
        <v>1612.64</v>
      </c>
      <c r="H338" s="145">
        <v>49864.83</v>
      </c>
      <c r="I338" s="145">
        <v>42688.56</v>
      </c>
      <c r="J338" s="145">
        <v>96.17</v>
      </c>
      <c r="K338" s="145">
        <v>7080.1</v>
      </c>
      <c r="L338" s="365">
        <v>9.5471625502584718</v>
      </c>
      <c r="M338" s="365">
        <v>11.889539693017271</v>
      </c>
      <c r="N338" s="365">
        <v>4.8253888610135478</v>
      </c>
      <c r="O338" s="365">
        <v>4.3903785097727948</v>
      </c>
      <c r="P338" s="146"/>
      <c r="Q338" s="146"/>
      <c r="R338" s="146">
        <v>5</v>
      </c>
    </row>
    <row r="339" spans="1:18" ht="36">
      <c r="A339" s="147">
        <v>13</v>
      </c>
      <c r="B339" s="148" t="s">
        <v>559</v>
      </c>
      <c r="C339" s="149" t="s">
        <v>560</v>
      </c>
      <c r="D339" s="150">
        <v>5509.33</v>
      </c>
      <c r="E339" s="150">
        <v>4323.2299999999996</v>
      </c>
      <c r="F339" s="150">
        <v>19.93</v>
      </c>
      <c r="G339" s="150">
        <v>1166.17</v>
      </c>
      <c r="H339" s="151">
        <v>55643.88</v>
      </c>
      <c r="I339" s="151">
        <v>51404.639999999999</v>
      </c>
      <c r="J339" s="151">
        <v>96.17</v>
      </c>
      <c r="K339" s="151">
        <v>4143.07</v>
      </c>
      <c r="L339" s="366">
        <v>10.09993592687314</v>
      </c>
      <c r="M339" s="366">
        <v>11.890331997141027</v>
      </c>
      <c r="N339" s="366">
        <v>4.8253888610135478</v>
      </c>
      <c r="O339" s="366">
        <v>3.5527152987986308</v>
      </c>
      <c r="P339" s="152"/>
      <c r="Q339" s="152"/>
      <c r="R339" s="152">
        <v>5</v>
      </c>
    </row>
    <row r="340" spans="1:18" ht="12.75">
      <c r="A340" s="101" t="s">
        <v>561</v>
      </c>
      <c r="B340" s="100"/>
      <c r="C340" s="100"/>
      <c r="D340" s="100"/>
      <c r="E340" s="100"/>
      <c r="F340" s="100"/>
      <c r="G340" s="100"/>
      <c r="H340" s="100"/>
      <c r="I340" s="100"/>
      <c r="J340" s="100"/>
      <c r="K340" s="100"/>
      <c r="L340" s="100"/>
      <c r="M340" s="100"/>
      <c r="N340" s="100"/>
      <c r="O340" s="100"/>
      <c r="P340" s="100"/>
      <c r="Q340" s="100"/>
      <c r="R340" s="100"/>
    </row>
    <row r="341" spans="1:18">
      <c r="A341" s="147">
        <v>14</v>
      </c>
      <c r="B341" s="148" t="s">
        <v>562</v>
      </c>
      <c r="C341" s="149" t="s">
        <v>563</v>
      </c>
      <c r="D341" s="150">
        <v>1224.8</v>
      </c>
      <c r="E341" s="150">
        <v>1053.17</v>
      </c>
      <c r="F341" s="150">
        <v>3.15</v>
      </c>
      <c r="G341" s="150">
        <v>168.48</v>
      </c>
      <c r="H341" s="151">
        <v>13129.83</v>
      </c>
      <c r="I341" s="151">
        <v>12522.59</v>
      </c>
      <c r="J341" s="151">
        <v>15.19</v>
      </c>
      <c r="K341" s="151">
        <v>592.04999999999995</v>
      </c>
      <c r="L341" s="366">
        <v>10.719978772044415</v>
      </c>
      <c r="M341" s="366">
        <v>11.890378571360749</v>
      </c>
      <c r="N341" s="366">
        <v>4.822222222222222</v>
      </c>
      <c r="O341" s="366">
        <v>3.5140669515669516</v>
      </c>
      <c r="P341" s="152"/>
      <c r="Q341" s="152"/>
      <c r="R341" s="152">
        <v>6</v>
      </c>
    </row>
    <row r="342" spans="1:18" ht="12.75">
      <c r="A342" s="101" t="s">
        <v>564</v>
      </c>
      <c r="B342" s="100"/>
      <c r="C342" s="100"/>
      <c r="D342" s="100"/>
      <c r="E342" s="100"/>
      <c r="F342" s="100"/>
      <c r="G342" s="100"/>
      <c r="H342" s="100"/>
      <c r="I342" s="100"/>
      <c r="J342" s="100"/>
      <c r="K342" s="100"/>
      <c r="L342" s="100"/>
      <c r="M342" s="100"/>
      <c r="N342" s="100"/>
      <c r="O342" s="100"/>
      <c r="P342" s="100"/>
      <c r="Q342" s="100"/>
      <c r="R342" s="100"/>
    </row>
    <row r="343" spans="1:18" ht="36">
      <c r="A343" s="142">
        <v>15</v>
      </c>
      <c r="B343" s="139" t="s">
        <v>565</v>
      </c>
      <c r="C343" s="143" t="s">
        <v>566</v>
      </c>
      <c r="D343" s="144">
        <v>10051.049999999999</v>
      </c>
      <c r="E343" s="144">
        <v>5434.14</v>
      </c>
      <c r="F343" s="144">
        <v>20.59</v>
      </c>
      <c r="G343" s="144">
        <v>4596.32</v>
      </c>
      <c r="H343" s="145">
        <v>91807.29</v>
      </c>
      <c r="I343" s="145">
        <v>64613.59</v>
      </c>
      <c r="J343" s="145">
        <v>110.71</v>
      </c>
      <c r="K343" s="145">
        <v>27082.99</v>
      </c>
      <c r="L343" s="365">
        <v>9.1340994224484007</v>
      </c>
      <c r="M343" s="365">
        <v>11.890306469836991</v>
      </c>
      <c r="N343" s="365">
        <v>5.3768819815444386</v>
      </c>
      <c r="O343" s="365">
        <v>5.8923203780415641</v>
      </c>
      <c r="P343" s="146"/>
      <c r="Q343" s="146"/>
      <c r="R343" s="146">
        <v>7</v>
      </c>
    </row>
    <row r="344" spans="1:18" ht="36">
      <c r="A344" s="142">
        <v>16</v>
      </c>
      <c r="B344" s="139" t="s">
        <v>567</v>
      </c>
      <c r="C344" s="143" t="s">
        <v>568</v>
      </c>
      <c r="D344" s="144">
        <v>8992.01</v>
      </c>
      <c r="E344" s="144">
        <v>4831.6099999999997</v>
      </c>
      <c r="F344" s="144">
        <v>20.59</v>
      </c>
      <c r="G344" s="144">
        <v>4139.8100000000004</v>
      </c>
      <c r="H344" s="145">
        <v>82582.039999999994</v>
      </c>
      <c r="I344" s="145">
        <v>57448.25</v>
      </c>
      <c r="J344" s="145">
        <v>110.71</v>
      </c>
      <c r="K344" s="145">
        <v>25023.08</v>
      </c>
      <c r="L344" s="365">
        <v>9.1839355160859473</v>
      </c>
      <c r="M344" s="365">
        <v>11.890084257628411</v>
      </c>
      <c r="N344" s="365">
        <v>5.3768819815444386</v>
      </c>
      <c r="O344" s="365">
        <v>6.0444996267944662</v>
      </c>
      <c r="P344" s="146"/>
      <c r="Q344" s="146"/>
      <c r="R344" s="146">
        <v>7</v>
      </c>
    </row>
    <row r="345" spans="1:18" ht="36">
      <c r="A345" s="147">
        <v>17</v>
      </c>
      <c r="B345" s="148" t="s">
        <v>569</v>
      </c>
      <c r="C345" s="149" t="s">
        <v>570</v>
      </c>
      <c r="D345" s="150">
        <v>6951.11</v>
      </c>
      <c r="E345" s="150">
        <v>4454.25</v>
      </c>
      <c r="F345" s="150">
        <v>16.350000000000001</v>
      </c>
      <c r="G345" s="150">
        <v>2480.5100000000002</v>
      </c>
      <c r="H345" s="151">
        <v>69085.02</v>
      </c>
      <c r="I345" s="151">
        <v>52961.86</v>
      </c>
      <c r="J345" s="151">
        <v>88.44</v>
      </c>
      <c r="K345" s="151">
        <v>16034.72</v>
      </c>
      <c r="L345" s="366">
        <v>9.9387033150101214</v>
      </c>
      <c r="M345" s="366">
        <v>11.890185777628108</v>
      </c>
      <c r="N345" s="366">
        <v>5.4091743119266047</v>
      </c>
      <c r="O345" s="366">
        <v>6.4642835545915949</v>
      </c>
      <c r="P345" s="152"/>
      <c r="Q345" s="152"/>
      <c r="R345" s="152">
        <v>7</v>
      </c>
    </row>
    <row r="346" spans="1:18" ht="12.75">
      <c r="A346" s="101" t="s">
        <v>571</v>
      </c>
      <c r="B346" s="100"/>
      <c r="C346" s="100"/>
      <c r="D346" s="100"/>
      <c r="E346" s="100"/>
      <c r="F346" s="100"/>
      <c r="G346" s="100"/>
      <c r="H346" s="100"/>
      <c r="I346" s="100"/>
      <c r="J346" s="100"/>
      <c r="K346" s="100"/>
      <c r="L346" s="100"/>
      <c r="M346" s="100"/>
      <c r="N346" s="100"/>
      <c r="O346" s="100"/>
      <c r="P346" s="100"/>
      <c r="Q346" s="100"/>
      <c r="R346" s="100"/>
    </row>
    <row r="347" spans="1:18" ht="36">
      <c r="A347" s="142">
        <v>18</v>
      </c>
      <c r="B347" s="139" t="s">
        <v>572</v>
      </c>
      <c r="C347" s="143" t="s">
        <v>573</v>
      </c>
      <c r="D347" s="144">
        <v>7461.32</v>
      </c>
      <c r="E347" s="144">
        <v>2894.71</v>
      </c>
      <c r="F347" s="144">
        <v>31.23</v>
      </c>
      <c r="G347" s="144">
        <v>4535.38</v>
      </c>
      <c r="H347" s="145">
        <v>54824.09</v>
      </c>
      <c r="I347" s="145">
        <v>34417.599999999999</v>
      </c>
      <c r="J347" s="145">
        <v>167.42</v>
      </c>
      <c r="K347" s="145">
        <v>20239.07</v>
      </c>
      <c r="L347" s="365">
        <v>7.347773584298757</v>
      </c>
      <c r="M347" s="365">
        <v>11.889826614755881</v>
      </c>
      <c r="N347" s="365">
        <v>5.360870957412744</v>
      </c>
      <c r="O347" s="365">
        <v>4.4624860540902853</v>
      </c>
      <c r="P347" s="146"/>
      <c r="Q347" s="146"/>
      <c r="R347" s="146">
        <v>8</v>
      </c>
    </row>
    <row r="348" spans="1:18" ht="36">
      <c r="A348" s="142">
        <v>19</v>
      </c>
      <c r="B348" s="139" t="s">
        <v>574</v>
      </c>
      <c r="C348" s="143" t="s">
        <v>575</v>
      </c>
      <c r="D348" s="144">
        <v>1174.03</v>
      </c>
      <c r="E348" s="144">
        <v>1050.58</v>
      </c>
      <c r="F348" s="144">
        <v>46.07</v>
      </c>
      <c r="G348" s="144">
        <v>77.38</v>
      </c>
      <c r="H348" s="145">
        <v>13067.66</v>
      </c>
      <c r="I348" s="145">
        <v>12491.5</v>
      </c>
      <c r="J348" s="145">
        <v>270.08999999999997</v>
      </c>
      <c r="K348" s="145">
        <v>306.07</v>
      </c>
      <c r="L348" s="365">
        <v>11.130601432672078</v>
      </c>
      <c r="M348" s="365">
        <v>11.890098802566202</v>
      </c>
      <c r="N348" s="365">
        <v>5.8626003907097886</v>
      </c>
      <c r="O348" s="365">
        <v>3.9554148358749033</v>
      </c>
      <c r="P348" s="146"/>
      <c r="Q348" s="146"/>
      <c r="R348" s="146">
        <v>8</v>
      </c>
    </row>
    <row r="349" spans="1:18" ht="36">
      <c r="A349" s="147">
        <v>20</v>
      </c>
      <c r="B349" s="148" t="s">
        <v>576</v>
      </c>
      <c r="C349" s="149" t="s">
        <v>577</v>
      </c>
      <c r="D349" s="150">
        <v>2702.28</v>
      </c>
      <c r="E349" s="150">
        <v>789.51</v>
      </c>
      <c r="F349" s="150">
        <v>6.39</v>
      </c>
      <c r="G349" s="150">
        <v>1906.38</v>
      </c>
      <c r="H349" s="151">
        <v>23291.68</v>
      </c>
      <c r="I349" s="151">
        <v>9387.18</v>
      </c>
      <c r="J349" s="151">
        <v>34.43</v>
      </c>
      <c r="K349" s="151">
        <v>13870.07</v>
      </c>
      <c r="L349" s="366">
        <v>8.6192696537738502</v>
      </c>
      <c r="M349" s="366">
        <v>11.889881065470989</v>
      </c>
      <c r="N349" s="366">
        <v>5.3881064162754306</v>
      </c>
      <c r="O349" s="366">
        <v>7.2756061225988518</v>
      </c>
      <c r="P349" s="152"/>
      <c r="Q349" s="152"/>
      <c r="R349" s="152">
        <v>8</v>
      </c>
    </row>
    <row r="350" spans="1:18" ht="12.75">
      <c r="A350" s="101" t="s">
        <v>578</v>
      </c>
      <c r="B350" s="100"/>
      <c r="C350" s="100"/>
      <c r="D350" s="100"/>
      <c r="E350" s="100"/>
      <c r="F350" s="100"/>
      <c r="G350" s="100"/>
      <c r="H350" s="100"/>
      <c r="I350" s="100"/>
      <c r="J350" s="100"/>
      <c r="K350" s="100"/>
      <c r="L350" s="100"/>
      <c r="M350" s="100"/>
      <c r="N350" s="100"/>
      <c r="O350" s="100"/>
      <c r="P350" s="100"/>
      <c r="Q350" s="100"/>
      <c r="R350" s="100"/>
    </row>
    <row r="351" spans="1:18" ht="36">
      <c r="A351" s="142">
        <v>21</v>
      </c>
      <c r="B351" s="139" t="s">
        <v>579</v>
      </c>
      <c r="C351" s="143" t="s">
        <v>580</v>
      </c>
      <c r="D351" s="144">
        <v>2130.83</v>
      </c>
      <c r="E351" s="144">
        <v>1717.69</v>
      </c>
      <c r="F351" s="144">
        <v>413.14</v>
      </c>
      <c r="G351" s="144"/>
      <c r="H351" s="145">
        <v>22866</v>
      </c>
      <c r="I351" s="145">
        <v>20424.060000000001</v>
      </c>
      <c r="J351" s="145">
        <v>2441.94</v>
      </c>
      <c r="K351" s="145"/>
      <c r="L351" s="365">
        <v>10.731029692654975</v>
      </c>
      <c r="M351" s="365">
        <v>11.890422602448638</v>
      </c>
      <c r="N351" s="365">
        <v>5.9106840296267613</v>
      </c>
      <c r="O351" s="365" t="s">
        <v>138</v>
      </c>
      <c r="P351" s="146"/>
      <c r="Q351" s="146"/>
      <c r="R351" s="146">
        <v>9</v>
      </c>
    </row>
    <row r="352" spans="1:18" ht="36">
      <c r="A352" s="142">
        <v>22</v>
      </c>
      <c r="B352" s="139" t="s">
        <v>581</v>
      </c>
      <c r="C352" s="143" t="s">
        <v>582</v>
      </c>
      <c r="D352" s="144">
        <v>4720.3100000000004</v>
      </c>
      <c r="E352" s="144">
        <v>4307.17</v>
      </c>
      <c r="F352" s="144">
        <v>413.14</v>
      </c>
      <c r="G352" s="144"/>
      <c r="H352" s="145">
        <v>53655.88</v>
      </c>
      <c r="I352" s="145">
        <v>51213.94</v>
      </c>
      <c r="J352" s="145">
        <v>2441.94</v>
      </c>
      <c r="K352" s="145"/>
      <c r="L352" s="365">
        <v>11.367024623382784</v>
      </c>
      <c r="M352" s="365">
        <v>11.890392067181002</v>
      </c>
      <c r="N352" s="365">
        <v>5.9106840296267613</v>
      </c>
      <c r="O352" s="365" t="s">
        <v>138</v>
      </c>
      <c r="P352" s="146"/>
      <c r="Q352" s="146"/>
      <c r="R352" s="146">
        <v>9</v>
      </c>
    </row>
    <row r="353" spans="1:18" ht="24">
      <c r="A353" s="142">
        <v>23</v>
      </c>
      <c r="B353" s="139" t="s">
        <v>583</v>
      </c>
      <c r="C353" s="143" t="s">
        <v>584</v>
      </c>
      <c r="D353" s="144">
        <v>1272.6099999999999</v>
      </c>
      <c r="E353" s="144">
        <v>1272.6099999999999</v>
      </c>
      <c r="F353" s="144"/>
      <c r="G353" s="144"/>
      <c r="H353" s="145">
        <v>15131.84</v>
      </c>
      <c r="I353" s="145">
        <v>15131.84</v>
      </c>
      <c r="J353" s="145"/>
      <c r="K353" s="145"/>
      <c r="L353" s="365">
        <v>11.890398472430675</v>
      </c>
      <c r="M353" s="365">
        <v>11.890398472430675</v>
      </c>
      <c r="N353" s="365" t="s">
        <v>138</v>
      </c>
      <c r="O353" s="365" t="s">
        <v>138</v>
      </c>
      <c r="P353" s="146"/>
      <c r="Q353" s="146"/>
      <c r="R353" s="146">
        <v>9</v>
      </c>
    </row>
    <row r="354" spans="1:18" ht="36">
      <c r="A354" s="147">
        <v>24</v>
      </c>
      <c r="B354" s="148" t="s">
        <v>585</v>
      </c>
      <c r="C354" s="149" t="s">
        <v>586</v>
      </c>
      <c r="D354" s="150">
        <v>639.63</v>
      </c>
      <c r="E354" s="150">
        <v>639.63</v>
      </c>
      <c r="F354" s="150"/>
      <c r="G354" s="150"/>
      <c r="H354" s="151">
        <v>7605.42</v>
      </c>
      <c r="I354" s="151">
        <v>7605.42</v>
      </c>
      <c r="J354" s="151"/>
      <c r="K354" s="151"/>
      <c r="L354" s="366">
        <v>11.890342854462736</v>
      </c>
      <c r="M354" s="366">
        <v>11.890342854462736</v>
      </c>
      <c r="N354" s="366" t="s">
        <v>138</v>
      </c>
      <c r="O354" s="366" t="s">
        <v>138</v>
      </c>
      <c r="P354" s="152"/>
      <c r="Q354" s="152"/>
      <c r="R354" s="152">
        <v>9</v>
      </c>
    </row>
    <row r="355" spans="1:18" ht="12.75">
      <c r="A355" s="101" t="s">
        <v>587</v>
      </c>
      <c r="B355" s="100"/>
      <c r="C355" s="100"/>
      <c r="D355" s="100"/>
      <c r="E355" s="100"/>
      <c r="F355" s="100"/>
      <c r="G355" s="100"/>
      <c r="H355" s="100"/>
      <c r="I355" s="100"/>
      <c r="J355" s="100"/>
      <c r="K355" s="100"/>
      <c r="L355" s="100"/>
      <c r="M355" s="100"/>
      <c r="N355" s="100"/>
      <c r="O355" s="100"/>
      <c r="P355" s="100"/>
      <c r="Q355" s="100"/>
      <c r="R355" s="100"/>
    </row>
    <row r="356" spans="1:18">
      <c r="A356" s="147">
        <v>25</v>
      </c>
      <c r="B356" s="148" t="s">
        <v>588</v>
      </c>
      <c r="C356" s="149" t="s">
        <v>589</v>
      </c>
      <c r="D356" s="150">
        <v>344.3</v>
      </c>
      <c r="E356" s="150">
        <v>344.3</v>
      </c>
      <c r="F356" s="150"/>
      <c r="G356" s="150"/>
      <c r="H356" s="151">
        <v>4093.84</v>
      </c>
      <c r="I356" s="151">
        <v>4093.84</v>
      </c>
      <c r="J356" s="151"/>
      <c r="K356" s="151"/>
      <c r="L356" s="366">
        <v>11.890328202149288</v>
      </c>
      <c r="M356" s="366">
        <v>11.890328202149288</v>
      </c>
      <c r="N356" s="366" t="s">
        <v>138</v>
      </c>
      <c r="O356" s="366" t="s">
        <v>138</v>
      </c>
      <c r="P356" s="152"/>
      <c r="Q356" s="152"/>
      <c r="R356" s="152">
        <v>10</v>
      </c>
    </row>
    <row r="357" spans="1:18" ht="12.75">
      <c r="A357" s="101" t="s">
        <v>590</v>
      </c>
      <c r="B357" s="100"/>
      <c r="C357" s="100"/>
      <c r="D357" s="100"/>
      <c r="E357" s="100"/>
      <c r="F357" s="100"/>
      <c r="G357" s="100"/>
      <c r="H357" s="100"/>
      <c r="I357" s="100"/>
      <c r="J357" s="100"/>
      <c r="K357" s="100"/>
      <c r="L357" s="100"/>
      <c r="M357" s="100"/>
      <c r="N357" s="100"/>
      <c r="O357" s="100"/>
      <c r="P357" s="100"/>
      <c r="Q357" s="100"/>
      <c r="R357" s="100"/>
    </row>
    <row r="358" spans="1:18">
      <c r="A358" s="147">
        <v>26</v>
      </c>
      <c r="B358" s="148" t="s">
        <v>591</v>
      </c>
      <c r="C358" s="149" t="s">
        <v>592</v>
      </c>
      <c r="D358" s="150">
        <v>39.950000000000003</v>
      </c>
      <c r="E358" s="150">
        <v>39.950000000000003</v>
      </c>
      <c r="F358" s="150"/>
      <c r="G358" s="150"/>
      <c r="H358" s="151">
        <v>475.06</v>
      </c>
      <c r="I358" s="151">
        <v>475.06</v>
      </c>
      <c r="J358" s="151"/>
      <c r="K358" s="151"/>
      <c r="L358" s="366">
        <v>11.89136420525657</v>
      </c>
      <c r="M358" s="366">
        <v>11.89136420525657</v>
      </c>
      <c r="N358" s="366" t="s">
        <v>138</v>
      </c>
      <c r="O358" s="366" t="s">
        <v>138</v>
      </c>
      <c r="P358" s="152"/>
      <c r="Q358" s="152"/>
      <c r="R358" s="152">
        <v>11</v>
      </c>
    </row>
    <row r="359" spans="1:18" ht="12.75">
      <c r="A359" s="101" t="s">
        <v>593</v>
      </c>
      <c r="B359" s="100"/>
      <c r="C359" s="100"/>
      <c r="D359" s="100"/>
      <c r="E359" s="100"/>
      <c r="F359" s="100"/>
      <c r="G359" s="100"/>
      <c r="H359" s="100"/>
      <c r="I359" s="100"/>
      <c r="J359" s="100"/>
      <c r="K359" s="100"/>
      <c r="L359" s="100"/>
      <c r="M359" s="100"/>
      <c r="N359" s="100"/>
      <c r="O359" s="100"/>
      <c r="P359" s="100"/>
      <c r="Q359" s="100"/>
      <c r="R359" s="100"/>
    </row>
    <row r="360" spans="1:18" ht="24">
      <c r="A360" s="142">
        <v>27</v>
      </c>
      <c r="B360" s="139" t="s">
        <v>594</v>
      </c>
      <c r="C360" s="143" t="s">
        <v>595</v>
      </c>
      <c r="D360" s="144">
        <v>2671.45</v>
      </c>
      <c r="E360" s="144">
        <v>1014.92</v>
      </c>
      <c r="F360" s="144"/>
      <c r="G360" s="144">
        <v>1656.53</v>
      </c>
      <c r="H360" s="145">
        <v>19009.82</v>
      </c>
      <c r="I360" s="145">
        <v>12067.54</v>
      </c>
      <c r="J360" s="145"/>
      <c r="K360" s="145">
        <v>6942.28</v>
      </c>
      <c r="L360" s="365">
        <v>7.1159183215107902</v>
      </c>
      <c r="M360" s="365">
        <v>11.890139124265954</v>
      </c>
      <c r="N360" s="365" t="s">
        <v>138</v>
      </c>
      <c r="O360" s="365">
        <v>4.1908567910028793</v>
      </c>
      <c r="P360" s="146"/>
      <c r="Q360" s="146"/>
      <c r="R360" s="146">
        <v>12</v>
      </c>
    </row>
    <row r="361" spans="1:18" ht="24">
      <c r="A361" s="142">
        <v>28</v>
      </c>
      <c r="B361" s="139" t="s">
        <v>596</v>
      </c>
      <c r="C361" s="143" t="s">
        <v>597</v>
      </c>
      <c r="D361" s="144">
        <v>3205.5</v>
      </c>
      <c r="E361" s="144">
        <v>1504.04</v>
      </c>
      <c r="F361" s="144"/>
      <c r="G361" s="144">
        <v>1701.46</v>
      </c>
      <c r="H361" s="145">
        <v>25727.39</v>
      </c>
      <c r="I361" s="145">
        <v>17883.22</v>
      </c>
      <c r="J361" s="145"/>
      <c r="K361" s="145">
        <v>7844.17</v>
      </c>
      <c r="L361" s="365">
        <v>8.0260146622991737</v>
      </c>
      <c r="M361" s="365">
        <v>11.890122603122258</v>
      </c>
      <c r="N361" s="365" t="s">
        <v>138</v>
      </c>
      <c r="O361" s="365">
        <v>4.6102582487980914</v>
      </c>
      <c r="P361" s="146"/>
      <c r="Q361" s="146"/>
      <c r="R361" s="146">
        <v>12</v>
      </c>
    </row>
    <row r="362" spans="1:18" ht="24">
      <c r="A362" s="142">
        <v>29</v>
      </c>
      <c r="B362" s="139" t="s">
        <v>598</v>
      </c>
      <c r="C362" s="143" t="s">
        <v>599</v>
      </c>
      <c r="D362" s="144">
        <v>2684.2</v>
      </c>
      <c r="E362" s="144">
        <v>333.82</v>
      </c>
      <c r="F362" s="144"/>
      <c r="G362" s="144">
        <v>2350.38</v>
      </c>
      <c r="H362" s="145">
        <v>14213.27</v>
      </c>
      <c r="I362" s="145">
        <v>3969.2</v>
      </c>
      <c r="J362" s="145"/>
      <c r="K362" s="145">
        <v>10244.07</v>
      </c>
      <c r="L362" s="365">
        <v>5.2951605692571349</v>
      </c>
      <c r="M362" s="365">
        <v>11.890240249236115</v>
      </c>
      <c r="N362" s="365" t="s">
        <v>138</v>
      </c>
      <c r="O362" s="365">
        <v>4.3584739488933701</v>
      </c>
      <c r="P362" s="146"/>
      <c r="Q362" s="146"/>
      <c r="R362" s="146">
        <v>12</v>
      </c>
    </row>
    <row r="363" spans="1:18" ht="24">
      <c r="A363" s="142">
        <v>30</v>
      </c>
      <c r="B363" s="139" t="s">
        <v>600</v>
      </c>
      <c r="C363" s="143" t="s">
        <v>601</v>
      </c>
      <c r="D363" s="144">
        <v>2962.68</v>
      </c>
      <c r="E363" s="144">
        <v>166.3</v>
      </c>
      <c r="F363" s="144"/>
      <c r="G363" s="144">
        <v>2796.38</v>
      </c>
      <c r="H363" s="145">
        <v>15216.4</v>
      </c>
      <c r="I363" s="145">
        <v>1977.33</v>
      </c>
      <c r="J363" s="145"/>
      <c r="K363" s="145">
        <v>13239.07</v>
      </c>
      <c r="L363" s="365">
        <v>5.1360254904343368</v>
      </c>
      <c r="M363" s="365">
        <v>11.890138304269392</v>
      </c>
      <c r="N363" s="365" t="s">
        <v>138</v>
      </c>
      <c r="O363" s="365">
        <v>4.734360137034308</v>
      </c>
      <c r="P363" s="146"/>
      <c r="Q363" s="146"/>
      <c r="R363" s="146">
        <v>12</v>
      </c>
    </row>
    <row r="364" spans="1:18" ht="24">
      <c r="A364" s="142">
        <v>31</v>
      </c>
      <c r="B364" s="139" t="s">
        <v>602</v>
      </c>
      <c r="C364" s="143" t="s">
        <v>603</v>
      </c>
      <c r="D364" s="144">
        <v>9327.2900000000009</v>
      </c>
      <c r="E364" s="144">
        <v>745.91</v>
      </c>
      <c r="F364" s="144"/>
      <c r="G364" s="144">
        <v>8581.3799999999992</v>
      </c>
      <c r="H364" s="145">
        <v>75421.98</v>
      </c>
      <c r="I364" s="145">
        <v>8868.91</v>
      </c>
      <c r="J364" s="145"/>
      <c r="K364" s="145">
        <v>66553.070000000007</v>
      </c>
      <c r="L364" s="365">
        <v>8.086162218607976</v>
      </c>
      <c r="M364" s="365">
        <v>11.890053759836977</v>
      </c>
      <c r="N364" s="365" t="s">
        <v>138</v>
      </c>
      <c r="O364" s="365">
        <v>7.7555206738310174</v>
      </c>
      <c r="P364" s="146"/>
      <c r="Q364" s="146"/>
      <c r="R364" s="146">
        <v>12</v>
      </c>
    </row>
    <row r="365" spans="1:18" ht="24">
      <c r="A365" s="142">
        <v>32</v>
      </c>
      <c r="B365" s="139" t="s">
        <v>604</v>
      </c>
      <c r="C365" s="143" t="s">
        <v>605</v>
      </c>
      <c r="D365" s="144">
        <v>12376.06</v>
      </c>
      <c r="E365" s="144">
        <v>1088.29</v>
      </c>
      <c r="F365" s="144"/>
      <c r="G365" s="144">
        <v>11287.77</v>
      </c>
      <c r="H365" s="145">
        <v>88651.03</v>
      </c>
      <c r="I365" s="145">
        <v>12939.89</v>
      </c>
      <c r="J365" s="145"/>
      <c r="K365" s="145">
        <v>75711.14</v>
      </c>
      <c r="L365" s="365">
        <v>7.1631060288977269</v>
      </c>
      <c r="M365" s="365">
        <v>11.890112010585414</v>
      </c>
      <c r="N365" s="365" t="s">
        <v>138</v>
      </c>
      <c r="O365" s="365">
        <v>6.7073602669083439</v>
      </c>
      <c r="P365" s="146"/>
      <c r="Q365" s="146"/>
      <c r="R365" s="146">
        <v>12</v>
      </c>
    </row>
    <row r="366" spans="1:18" ht="24">
      <c r="A366" s="142">
        <v>33</v>
      </c>
      <c r="B366" s="139" t="s">
        <v>606</v>
      </c>
      <c r="C366" s="143" t="s">
        <v>607</v>
      </c>
      <c r="D366" s="144">
        <v>1777.05</v>
      </c>
      <c r="E366" s="144">
        <v>583.28</v>
      </c>
      <c r="F366" s="144"/>
      <c r="G366" s="144">
        <v>1193.77</v>
      </c>
      <c r="H366" s="145">
        <v>15400.34</v>
      </c>
      <c r="I366" s="145">
        <v>6935.2</v>
      </c>
      <c r="J366" s="145"/>
      <c r="K366" s="145">
        <v>8465.14</v>
      </c>
      <c r="L366" s="365">
        <v>8.666238991587182</v>
      </c>
      <c r="M366" s="365">
        <v>11.890001371553971</v>
      </c>
      <c r="N366" s="365" t="s">
        <v>138</v>
      </c>
      <c r="O366" s="365">
        <v>7.0910979501914104</v>
      </c>
      <c r="P366" s="146"/>
      <c r="Q366" s="146"/>
      <c r="R366" s="146">
        <v>12</v>
      </c>
    </row>
    <row r="367" spans="1:18" ht="24">
      <c r="A367" s="142">
        <v>34</v>
      </c>
      <c r="B367" s="139" t="s">
        <v>608</v>
      </c>
      <c r="C367" s="143" t="s">
        <v>609</v>
      </c>
      <c r="D367" s="144">
        <v>1613.2</v>
      </c>
      <c r="E367" s="144">
        <v>333.82</v>
      </c>
      <c r="F367" s="144"/>
      <c r="G367" s="144">
        <v>1279.3800000000001</v>
      </c>
      <c r="H367" s="145">
        <v>7426.27</v>
      </c>
      <c r="I367" s="145">
        <v>3969.2</v>
      </c>
      <c r="J367" s="145"/>
      <c r="K367" s="145">
        <v>3457.07</v>
      </c>
      <c r="L367" s="365">
        <v>4.6034403669724773</v>
      </c>
      <c r="M367" s="365">
        <v>11.890240249236115</v>
      </c>
      <c r="N367" s="365" t="s">
        <v>138</v>
      </c>
      <c r="O367" s="365">
        <v>2.7021447888821148</v>
      </c>
      <c r="P367" s="146"/>
      <c r="Q367" s="146"/>
      <c r="R367" s="146">
        <v>12</v>
      </c>
    </row>
    <row r="368" spans="1:18" ht="24">
      <c r="A368" s="142">
        <v>35</v>
      </c>
      <c r="B368" s="139" t="s">
        <v>610</v>
      </c>
      <c r="C368" s="143" t="s">
        <v>611</v>
      </c>
      <c r="D368" s="144">
        <v>4368.66</v>
      </c>
      <c r="E368" s="144">
        <v>583.28</v>
      </c>
      <c r="F368" s="144"/>
      <c r="G368" s="144">
        <v>3785.38</v>
      </c>
      <c r="H368" s="145">
        <v>33516.269999999997</v>
      </c>
      <c r="I368" s="145">
        <v>6935.2</v>
      </c>
      <c r="J368" s="145"/>
      <c r="K368" s="145">
        <v>26581.07</v>
      </c>
      <c r="L368" s="365">
        <v>7.6719795085907343</v>
      </c>
      <c r="M368" s="365">
        <v>11.890001371553971</v>
      </c>
      <c r="N368" s="365" t="s">
        <v>138</v>
      </c>
      <c r="O368" s="365">
        <v>7.0220347759009663</v>
      </c>
      <c r="P368" s="146"/>
      <c r="Q368" s="146"/>
      <c r="R368" s="146">
        <v>12</v>
      </c>
    </row>
    <row r="369" spans="1:18" ht="24">
      <c r="A369" s="142">
        <v>36</v>
      </c>
      <c r="B369" s="139" t="s">
        <v>612</v>
      </c>
      <c r="C369" s="143" t="s">
        <v>613</v>
      </c>
      <c r="D369" s="144">
        <v>1978.23</v>
      </c>
      <c r="E369" s="144">
        <v>1002.7</v>
      </c>
      <c r="F369" s="144"/>
      <c r="G369" s="144">
        <v>975.53</v>
      </c>
      <c r="H369" s="145">
        <v>16005.42</v>
      </c>
      <c r="I369" s="145">
        <v>11922.14</v>
      </c>
      <c r="J369" s="145"/>
      <c r="K369" s="145">
        <v>4083.28</v>
      </c>
      <c r="L369" s="365">
        <v>8.0907781198343969</v>
      </c>
      <c r="M369" s="365">
        <v>11.890036900369003</v>
      </c>
      <c r="N369" s="365" t="s">
        <v>138</v>
      </c>
      <c r="O369" s="365">
        <v>4.1857041813168232</v>
      </c>
      <c r="P369" s="146"/>
      <c r="Q369" s="146"/>
      <c r="R369" s="146">
        <v>12</v>
      </c>
    </row>
    <row r="370" spans="1:18" ht="24">
      <c r="A370" s="142">
        <v>37</v>
      </c>
      <c r="B370" s="139" t="s">
        <v>614</v>
      </c>
      <c r="C370" s="143" t="s">
        <v>615</v>
      </c>
      <c r="D370" s="144">
        <v>1401.36</v>
      </c>
      <c r="E370" s="144">
        <v>250.67</v>
      </c>
      <c r="F370" s="144"/>
      <c r="G370" s="144">
        <v>1150.69</v>
      </c>
      <c r="H370" s="145">
        <v>9177.57</v>
      </c>
      <c r="I370" s="145">
        <v>2980.54</v>
      </c>
      <c r="J370" s="145"/>
      <c r="K370" s="145">
        <v>6197.03</v>
      </c>
      <c r="L370" s="365">
        <v>6.5490452132214427</v>
      </c>
      <c r="M370" s="365">
        <v>11.890294012047713</v>
      </c>
      <c r="N370" s="365" t="s">
        <v>138</v>
      </c>
      <c r="O370" s="365">
        <v>5.3854904448635166</v>
      </c>
      <c r="P370" s="146"/>
      <c r="Q370" s="146"/>
      <c r="R370" s="146">
        <v>12</v>
      </c>
    </row>
    <row r="371" spans="1:18" ht="24">
      <c r="A371" s="142">
        <v>38</v>
      </c>
      <c r="B371" s="139" t="s">
        <v>616</v>
      </c>
      <c r="C371" s="143" t="s">
        <v>617</v>
      </c>
      <c r="D371" s="144">
        <v>1175.68</v>
      </c>
      <c r="E371" s="144">
        <v>166.3</v>
      </c>
      <c r="F371" s="144"/>
      <c r="G371" s="144">
        <v>1009.38</v>
      </c>
      <c r="H371" s="145">
        <v>7592.4</v>
      </c>
      <c r="I371" s="145">
        <v>1977.33</v>
      </c>
      <c r="J371" s="145"/>
      <c r="K371" s="145">
        <v>5615.07</v>
      </c>
      <c r="L371" s="365">
        <v>6.4578796951551434</v>
      </c>
      <c r="M371" s="365">
        <v>11.890138304269392</v>
      </c>
      <c r="N371" s="365" t="s">
        <v>138</v>
      </c>
      <c r="O371" s="365">
        <v>5.5628900909469179</v>
      </c>
      <c r="P371" s="146"/>
      <c r="Q371" s="146"/>
      <c r="R371" s="146">
        <v>12</v>
      </c>
    </row>
    <row r="372" spans="1:18" ht="24">
      <c r="A372" s="142">
        <v>39</v>
      </c>
      <c r="B372" s="139" t="s">
        <v>618</v>
      </c>
      <c r="C372" s="143" t="s">
        <v>619</v>
      </c>
      <c r="D372" s="144">
        <v>4276.0600000000004</v>
      </c>
      <c r="E372" s="144">
        <v>1088.29</v>
      </c>
      <c r="F372" s="144"/>
      <c r="G372" s="144">
        <v>3187.77</v>
      </c>
      <c r="H372" s="145">
        <v>32398.03</v>
      </c>
      <c r="I372" s="145">
        <v>12939.89</v>
      </c>
      <c r="J372" s="145"/>
      <c r="K372" s="145">
        <v>19458.14</v>
      </c>
      <c r="L372" s="365">
        <v>7.5766079054082489</v>
      </c>
      <c r="M372" s="365">
        <v>11.890112010585414</v>
      </c>
      <c r="N372" s="365" t="s">
        <v>138</v>
      </c>
      <c r="O372" s="365">
        <v>6.1039974653127418</v>
      </c>
      <c r="P372" s="146"/>
      <c r="Q372" s="146"/>
      <c r="R372" s="146">
        <v>12</v>
      </c>
    </row>
    <row r="373" spans="1:18" ht="24">
      <c r="A373" s="142">
        <v>40</v>
      </c>
      <c r="B373" s="139" t="s">
        <v>620</v>
      </c>
      <c r="C373" s="143" t="s">
        <v>621</v>
      </c>
      <c r="D373" s="144">
        <v>1068.1199999999999</v>
      </c>
      <c r="E373" s="144">
        <v>416.97</v>
      </c>
      <c r="F373" s="144"/>
      <c r="G373" s="144">
        <v>651.15</v>
      </c>
      <c r="H373" s="145">
        <v>9160.08</v>
      </c>
      <c r="I373" s="145">
        <v>4957.87</v>
      </c>
      <c r="J373" s="145"/>
      <c r="K373" s="145">
        <v>4202.21</v>
      </c>
      <c r="L373" s="365">
        <v>8.5758903493989447</v>
      </c>
      <c r="M373" s="365">
        <v>11.890231911168668</v>
      </c>
      <c r="N373" s="365" t="s">
        <v>138</v>
      </c>
      <c r="O373" s="365">
        <v>6.4535206941564924</v>
      </c>
      <c r="P373" s="146"/>
      <c r="Q373" s="146"/>
      <c r="R373" s="146">
        <v>12</v>
      </c>
    </row>
    <row r="374" spans="1:18" ht="24">
      <c r="A374" s="142">
        <v>41</v>
      </c>
      <c r="B374" s="139" t="s">
        <v>622</v>
      </c>
      <c r="C374" s="143" t="s">
        <v>623</v>
      </c>
      <c r="D374" s="144">
        <v>853.2</v>
      </c>
      <c r="E374" s="144">
        <v>333.82</v>
      </c>
      <c r="F374" s="144"/>
      <c r="G374" s="144">
        <v>519.38</v>
      </c>
      <c r="H374" s="145">
        <v>6669.27</v>
      </c>
      <c r="I374" s="145">
        <v>3969.2</v>
      </c>
      <c r="J374" s="145"/>
      <c r="K374" s="145">
        <v>2700.07</v>
      </c>
      <c r="L374" s="365">
        <v>7.8167721518987339</v>
      </c>
      <c r="M374" s="365">
        <v>11.890240249236115</v>
      </c>
      <c r="N374" s="365" t="s">
        <v>138</v>
      </c>
      <c r="O374" s="365">
        <v>5.1986406869729294</v>
      </c>
      <c r="P374" s="146"/>
      <c r="Q374" s="146"/>
      <c r="R374" s="146">
        <v>12</v>
      </c>
    </row>
    <row r="375" spans="1:18" ht="24">
      <c r="A375" s="147">
        <v>42</v>
      </c>
      <c r="B375" s="148" t="s">
        <v>624</v>
      </c>
      <c r="C375" s="149" t="s">
        <v>625</v>
      </c>
      <c r="D375" s="150">
        <v>793.34</v>
      </c>
      <c r="E375" s="150">
        <v>394.96</v>
      </c>
      <c r="F375" s="150"/>
      <c r="G375" s="150">
        <v>398.38</v>
      </c>
      <c r="H375" s="151">
        <v>7086.23</v>
      </c>
      <c r="I375" s="151">
        <v>4696.16</v>
      </c>
      <c r="J375" s="151"/>
      <c r="K375" s="151">
        <v>2390.0700000000002</v>
      </c>
      <c r="L375" s="366">
        <v>8.9321476290115207</v>
      </c>
      <c r="M375" s="366">
        <v>11.890216730808183</v>
      </c>
      <c r="N375" s="366" t="s">
        <v>138</v>
      </c>
      <c r="O375" s="366">
        <v>5.9994728651036704</v>
      </c>
      <c r="P375" s="152"/>
      <c r="Q375" s="152"/>
      <c r="R375" s="152">
        <v>12</v>
      </c>
    </row>
    <row r="376" spans="1:18" ht="12.75">
      <c r="A376" s="101" t="s">
        <v>626</v>
      </c>
      <c r="B376" s="100"/>
      <c r="C376" s="100"/>
      <c r="D376" s="100"/>
      <c r="E376" s="100"/>
      <c r="F376" s="100"/>
      <c r="G376" s="100"/>
      <c r="H376" s="100"/>
      <c r="I376" s="100"/>
      <c r="J376" s="100"/>
      <c r="K376" s="100"/>
      <c r="L376" s="100"/>
      <c r="M376" s="100"/>
      <c r="N376" s="100"/>
      <c r="O376" s="100"/>
      <c r="P376" s="100"/>
      <c r="Q376" s="100"/>
      <c r="R376" s="100"/>
    </row>
    <row r="377" spans="1:18" ht="36">
      <c r="A377" s="142">
        <v>43</v>
      </c>
      <c r="B377" s="139" t="s">
        <v>627</v>
      </c>
      <c r="C377" s="143" t="s">
        <v>628</v>
      </c>
      <c r="D377" s="144">
        <v>2027.07</v>
      </c>
      <c r="E377" s="144">
        <v>503.26</v>
      </c>
      <c r="F377" s="144">
        <v>12.59</v>
      </c>
      <c r="G377" s="144">
        <v>1511.22</v>
      </c>
      <c r="H377" s="145">
        <v>16124.08</v>
      </c>
      <c r="I377" s="145">
        <v>5983.71</v>
      </c>
      <c r="J377" s="145">
        <v>60.74</v>
      </c>
      <c r="K377" s="145">
        <v>10079.629999999999</v>
      </c>
      <c r="L377" s="365">
        <v>7.9543775005303221</v>
      </c>
      <c r="M377" s="365">
        <v>11.889897865914239</v>
      </c>
      <c r="N377" s="365">
        <v>4.8244638602065137</v>
      </c>
      <c r="O377" s="365">
        <v>6.6698627598893605</v>
      </c>
      <c r="P377" s="146"/>
      <c r="Q377" s="146"/>
      <c r="R377" s="146">
        <v>13</v>
      </c>
    </row>
    <row r="378" spans="1:18" ht="36">
      <c r="A378" s="142">
        <v>44</v>
      </c>
      <c r="B378" s="139" t="s">
        <v>629</v>
      </c>
      <c r="C378" s="143" t="s">
        <v>630</v>
      </c>
      <c r="D378" s="144">
        <v>2225.9899999999998</v>
      </c>
      <c r="E378" s="144">
        <v>694.44</v>
      </c>
      <c r="F378" s="144">
        <v>12.59</v>
      </c>
      <c r="G378" s="144">
        <v>1518.96</v>
      </c>
      <c r="H378" s="145">
        <v>18427.71</v>
      </c>
      <c r="I378" s="145">
        <v>8256.73</v>
      </c>
      <c r="J378" s="145">
        <v>60.74</v>
      </c>
      <c r="K378" s="145">
        <v>10110.24</v>
      </c>
      <c r="L378" s="365">
        <v>8.2784334161429296</v>
      </c>
      <c r="M378" s="365">
        <v>11.889767294510683</v>
      </c>
      <c r="N378" s="365">
        <v>4.8244638602065137</v>
      </c>
      <c r="O378" s="365">
        <v>6.6560278085005526</v>
      </c>
      <c r="P378" s="146"/>
      <c r="Q378" s="146"/>
      <c r="R378" s="146">
        <v>13</v>
      </c>
    </row>
    <row r="379" spans="1:18" ht="36">
      <c r="A379" s="142">
        <v>45</v>
      </c>
      <c r="B379" s="139" t="s">
        <v>631</v>
      </c>
      <c r="C379" s="143" t="s">
        <v>632</v>
      </c>
      <c r="D379" s="144">
        <v>1398.96</v>
      </c>
      <c r="E379" s="144">
        <v>350.97</v>
      </c>
      <c r="F379" s="144">
        <v>3.15</v>
      </c>
      <c r="G379" s="144">
        <v>1044.8399999999999</v>
      </c>
      <c r="H379" s="145">
        <v>11767.44</v>
      </c>
      <c r="I379" s="145">
        <v>4172.93</v>
      </c>
      <c r="J379" s="145">
        <v>15.19</v>
      </c>
      <c r="K379" s="145">
        <v>7579.32</v>
      </c>
      <c r="L379" s="365">
        <v>8.4115628752787792</v>
      </c>
      <c r="M379" s="365">
        <v>11.889705672849532</v>
      </c>
      <c r="N379" s="365">
        <v>4.822222222222222</v>
      </c>
      <c r="O379" s="365">
        <v>7.2540484667508904</v>
      </c>
      <c r="P379" s="146"/>
      <c r="Q379" s="146"/>
      <c r="R379" s="146">
        <v>13</v>
      </c>
    </row>
    <row r="380" spans="1:18" ht="36">
      <c r="A380" s="142">
        <v>46</v>
      </c>
      <c r="B380" s="139" t="s">
        <v>633</v>
      </c>
      <c r="C380" s="143" t="s">
        <v>634</v>
      </c>
      <c r="D380" s="144">
        <v>1808.48</v>
      </c>
      <c r="E380" s="144">
        <v>744.56</v>
      </c>
      <c r="F380" s="144">
        <v>3.15</v>
      </c>
      <c r="G380" s="144">
        <v>1060.77</v>
      </c>
      <c r="H380" s="145">
        <v>16512.259999999998</v>
      </c>
      <c r="I380" s="145">
        <v>8852.68</v>
      </c>
      <c r="J380" s="145">
        <v>15.19</v>
      </c>
      <c r="K380" s="145">
        <v>7644.39</v>
      </c>
      <c r="L380" s="365">
        <v>9.1304631513757393</v>
      </c>
      <c r="M380" s="365">
        <v>11.889814118405502</v>
      </c>
      <c r="N380" s="365">
        <v>4.822222222222222</v>
      </c>
      <c r="O380" s="365">
        <v>7.2064538024265392</v>
      </c>
      <c r="P380" s="146"/>
      <c r="Q380" s="146"/>
      <c r="R380" s="146">
        <v>13</v>
      </c>
    </row>
    <row r="381" spans="1:18" ht="36">
      <c r="A381" s="142">
        <v>47</v>
      </c>
      <c r="B381" s="139" t="s">
        <v>635</v>
      </c>
      <c r="C381" s="143" t="s">
        <v>636</v>
      </c>
      <c r="D381" s="144">
        <v>3693.84</v>
      </c>
      <c r="E381" s="144">
        <v>1604.04</v>
      </c>
      <c r="F381" s="144">
        <v>19.93</v>
      </c>
      <c r="G381" s="144">
        <v>2069.87</v>
      </c>
      <c r="H381" s="145">
        <v>32150.560000000001</v>
      </c>
      <c r="I381" s="145">
        <v>19071.71</v>
      </c>
      <c r="J381" s="145">
        <v>96.17</v>
      </c>
      <c r="K381" s="145">
        <v>12982.68</v>
      </c>
      <c r="L381" s="365">
        <v>8.7038312433673362</v>
      </c>
      <c r="M381" s="365">
        <v>11.889797012543328</v>
      </c>
      <c r="N381" s="365">
        <v>4.8253888610135478</v>
      </c>
      <c r="O381" s="365">
        <v>6.2722199944924082</v>
      </c>
      <c r="P381" s="146"/>
      <c r="Q381" s="146"/>
      <c r="R381" s="146">
        <v>13</v>
      </c>
    </row>
    <row r="382" spans="1:18" ht="36">
      <c r="A382" s="142">
        <v>48</v>
      </c>
      <c r="B382" s="139" t="s">
        <v>637</v>
      </c>
      <c r="C382" s="143" t="s">
        <v>638</v>
      </c>
      <c r="D382" s="144">
        <v>3892.75</v>
      </c>
      <c r="E382" s="144">
        <v>1795.21</v>
      </c>
      <c r="F382" s="144">
        <v>19.93</v>
      </c>
      <c r="G382" s="144">
        <v>2077.61</v>
      </c>
      <c r="H382" s="145">
        <v>34454.19</v>
      </c>
      <c r="I382" s="145">
        <v>21344.73</v>
      </c>
      <c r="J382" s="145">
        <v>96.17</v>
      </c>
      <c r="K382" s="145">
        <v>13013.29</v>
      </c>
      <c r="L382" s="365">
        <v>8.8508612163637537</v>
      </c>
      <c r="M382" s="365">
        <v>11.889823474690983</v>
      </c>
      <c r="N382" s="365">
        <v>4.8253888610135478</v>
      </c>
      <c r="O382" s="365">
        <v>6.2635865249012088</v>
      </c>
      <c r="P382" s="146"/>
      <c r="Q382" s="146"/>
      <c r="R382" s="146">
        <v>13</v>
      </c>
    </row>
    <row r="383" spans="1:18" ht="48">
      <c r="A383" s="147">
        <v>49</v>
      </c>
      <c r="B383" s="148" t="s">
        <v>639</v>
      </c>
      <c r="C383" s="149" t="s">
        <v>640</v>
      </c>
      <c r="D383" s="150">
        <v>120.65</v>
      </c>
      <c r="E383" s="150">
        <v>120.65</v>
      </c>
      <c r="F383" s="150"/>
      <c r="G383" s="150"/>
      <c r="H383" s="151">
        <v>1434.53</v>
      </c>
      <c r="I383" s="151">
        <v>1434.53</v>
      </c>
      <c r="J383" s="151"/>
      <c r="K383" s="151"/>
      <c r="L383" s="366">
        <v>11.890012432656443</v>
      </c>
      <c r="M383" s="366">
        <v>11.890012432656443</v>
      </c>
      <c r="N383" s="366" t="s">
        <v>138</v>
      </c>
      <c r="O383" s="366" t="s">
        <v>138</v>
      </c>
      <c r="P383" s="152"/>
      <c r="Q383" s="152"/>
      <c r="R383" s="152">
        <v>13</v>
      </c>
    </row>
    <row r="384" spans="1:18" ht="12.75">
      <c r="A384" s="101" t="s">
        <v>641</v>
      </c>
      <c r="B384" s="100"/>
      <c r="C384" s="100"/>
      <c r="D384" s="100"/>
      <c r="E384" s="100"/>
      <c r="F384" s="100"/>
      <c r="G384" s="100"/>
      <c r="H384" s="100"/>
      <c r="I384" s="100"/>
      <c r="J384" s="100"/>
      <c r="K384" s="100"/>
      <c r="L384" s="100"/>
      <c r="M384" s="100"/>
      <c r="N384" s="100"/>
      <c r="O384" s="100"/>
      <c r="P384" s="100"/>
      <c r="Q384" s="100"/>
      <c r="R384" s="100"/>
    </row>
    <row r="385" spans="1:18" ht="36">
      <c r="A385" s="142">
        <v>50</v>
      </c>
      <c r="B385" s="139" t="s">
        <v>642</v>
      </c>
      <c r="C385" s="143" t="s">
        <v>643</v>
      </c>
      <c r="D385" s="144">
        <v>1976.55</v>
      </c>
      <c r="E385" s="144">
        <v>1947.1</v>
      </c>
      <c r="F385" s="144"/>
      <c r="G385" s="144">
        <v>29.45</v>
      </c>
      <c r="H385" s="145">
        <v>23241.24</v>
      </c>
      <c r="I385" s="145">
        <v>23151.63</v>
      </c>
      <c r="J385" s="145"/>
      <c r="K385" s="145">
        <v>89.61</v>
      </c>
      <c r="L385" s="365">
        <v>11.758488275024666</v>
      </c>
      <c r="M385" s="365">
        <v>11.890313800010272</v>
      </c>
      <c r="N385" s="365" t="s">
        <v>138</v>
      </c>
      <c r="O385" s="365">
        <v>3.0427843803056027</v>
      </c>
      <c r="P385" s="146"/>
      <c r="Q385" s="146"/>
      <c r="R385" s="146">
        <v>14</v>
      </c>
    </row>
    <row r="386" spans="1:18" ht="36">
      <c r="A386" s="142">
        <v>51</v>
      </c>
      <c r="B386" s="139" t="s">
        <v>644</v>
      </c>
      <c r="C386" s="143" t="s">
        <v>645</v>
      </c>
      <c r="D386" s="144">
        <v>3303.64</v>
      </c>
      <c r="E386" s="144">
        <v>3274.19</v>
      </c>
      <c r="F386" s="144"/>
      <c r="G386" s="144">
        <v>29.45</v>
      </c>
      <c r="H386" s="145">
        <v>39020.85</v>
      </c>
      <c r="I386" s="145">
        <v>38931.24</v>
      </c>
      <c r="J386" s="145"/>
      <c r="K386" s="145">
        <v>89.61</v>
      </c>
      <c r="L386" s="365">
        <v>11.811471588914046</v>
      </c>
      <c r="M386" s="365">
        <v>11.890342344213376</v>
      </c>
      <c r="N386" s="365" t="s">
        <v>138</v>
      </c>
      <c r="O386" s="365">
        <v>3.0427843803056027</v>
      </c>
      <c r="P386" s="146"/>
      <c r="Q386" s="146"/>
      <c r="R386" s="146">
        <v>14</v>
      </c>
    </row>
    <row r="387" spans="1:18" ht="36">
      <c r="A387" s="147">
        <v>52</v>
      </c>
      <c r="B387" s="148" t="s">
        <v>646</v>
      </c>
      <c r="C387" s="149" t="s">
        <v>647</v>
      </c>
      <c r="D387" s="150">
        <v>4630.74</v>
      </c>
      <c r="E387" s="150">
        <v>4601.29</v>
      </c>
      <c r="F387" s="150"/>
      <c r="G387" s="150">
        <v>29.45</v>
      </c>
      <c r="H387" s="151">
        <v>54800.46</v>
      </c>
      <c r="I387" s="151">
        <v>54710.85</v>
      </c>
      <c r="J387" s="151"/>
      <c r="K387" s="151">
        <v>89.61</v>
      </c>
      <c r="L387" s="366">
        <v>11.834061078790864</v>
      </c>
      <c r="M387" s="366">
        <v>11.890328581767287</v>
      </c>
      <c r="N387" s="366" t="s">
        <v>138</v>
      </c>
      <c r="O387" s="366">
        <v>3.0427843803056027</v>
      </c>
      <c r="P387" s="152"/>
      <c r="Q387" s="152"/>
      <c r="R387" s="152">
        <v>14</v>
      </c>
    </row>
    <row r="388" spans="1:18" ht="12.75">
      <c r="A388" s="101" t="s">
        <v>648</v>
      </c>
      <c r="B388" s="100"/>
      <c r="C388" s="100"/>
      <c r="D388" s="100"/>
      <c r="E388" s="100"/>
      <c r="F388" s="100"/>
      <c r="G388" s="100"/>
      <c r="H388" s="100"/>
      <c r="I388" s="100"/>
      <c r="J388" s="100"/>
      <c r="K388" s="100"/>
      <c r="L388" s="100"/>
      <c r="M388" s="100"/>
      <c r="N388" s="100"/>
      <c r="O388" s="100"/>
      <c r="P388" s="100"/>
      <c r="Q388" s="100"/>
      <c r="R388" s="100"/>
    </row>
    <row r="389" spans="1:18" ht="48">
      <c r="A389" s="142">
        <v>53</v>
      </c>
      <c r="B389" s="139" t="s">
        <v>649</v>
      </c>
      <c r="C389" s="143" t="s">
        <v>650</v>
      </c>
      <c r="D389" s="144">
        <v>3023.01</v>
      </c>
      <c r="E389" s="144">
        <v>2306.39</v>
      </c>
      <c r="F389" s="144">
        <v>42.7</v>
      </c>
      <c r="G389" s="144">
        <v>673.92</v>
      </c>
      <c r="H389" s="145">
        <v>30032.71</v>
      </c>
      <c r="I389" s="145">
        <v>27423.73</v>
      </c>
      <c r="J389" s="145">
        <v>240.81</v>
      </c>
      <c r="K389" s="145">
        <v>2368.17</v>
      </c>
      <c r="L389" s="365">
        <v>9.934704152483782</v>
      </c>
      <c r="M389" s="365">
        <v>11.890326440888142</v>
      </c>
      <c r="N389" s="365">
        <v>5.6395784543325522</v>
      </c>
      <c r="O389" s="365">
        <v>3.5140224358974361</v>
      </c>
      <c r="P389" s="146"/>
      <c r="Q389" s="146"/>
      <c r="R389" s="146">
        <v>15</v>
      </c>
    </row>
    <row r="390" spans="1:18" ht="48">
      <c r="A390" s="142">
        <v>54</v>
      </c>
      <c r="B390" s="139" t="s">
        <v>651</v>
      </c>
      <c r="C390" s="143" t="s">
        <v>652</v>
      </c>
      <c r="D390" s="144">
        <v>3756.38</v>
      </c>
      <c r="E390" s="144">
        <v>3030.26</v>
      </c>
      <c r="F390" s="144">
        <v>52.2</v>
      </c>
      <c r="G390" s="144">
        <v>673.92</v>
      </c>
      <c r="H390" s="145">
        <v>38696.230000000003</v>
      </c>
      <c r="I390" s="145">
        <v>36030.79</v>
      </c>
      <c r="J390" s="145">
        <v>297.27</v>
      </c>
      <c r="K390" s="145">
        <v>2368.17</v>
      </c>
      <c r="L390" s="365">
        <v>10.30146843503586</v>
      </c>
      <c r="M390" s="365">
        <v>11.890329542679506</v>
      </c>
      <c r="N390" s="365">
        <v>5.6948275862068956</v>
      </c>
      <c r="O390" s="365">
        <v>3.5140224358974361</v>
      </c>
      <c r="P390" s="146"/>
      <c r="Q390" s="146"/>
      <c r="R390" s="146">
        <v>15</v>
      </c>
    </row>
    <row r="391" spans="1:18" ht="48">
      <c r="A391" s="142">
        <v>55</v>
      </c>
      <c r="B391" s="139" t="s">
        <v>653</v>
      </c>
      <c r="C391" s="143" t="s">
        <v>654</v>
      </c>
      <c r="D391" s="144">
        <v>4584.17</v>
      </c>
      <c r="E391" s="144">
        <v>3519.73</v>
      </c>
      <c r="F391" s="144">
        <v>65.349999999999994</v>
      </c>
      <c r="G391" s="144">
        <v>999.09</v>
      </c>
      <c r="H391" s="145">
        <v>45735.57</v>
      </c>
      <c r="I391" s="145">
        <v>41850.800000000003</v>
      </c>
      <c r="J391" s="145">
        <v>368.35</v>
      </c>
      <c r="K391" s="145">
        <v>3516.42</v>
      </c>
      <c r="L391" s="365">
        <v>9.9768485898210582</v>
      </c>
      <c r="M391" s="365">
        <v>11.890343861603021</v>
      </c>
      <c r="N391" s="365">
        <v>5.6365723029839332</v>
      </c>
      <c r="O391" s="365">
        <v>3.5196228567996877</v>
      </c>
      <c r="P391" s="146"/>
      <c r="Q391" s="146"/>
      <c r="R391" s="146">
        <v>15</v>
      </c>
    </row>
    <row r="392" spans="1:18" ht="48">
      <c r="A392" s="142">
        <v>56</v>
      </c>
      <c r="B392" s="139" t="s">
        <v>655</v>
      </c>
      <c r="C392" s="143" t="s">
        <v>656</v>
      </c>
      <c r="D392" s="144">
        <v>5952.86</v>
      </c>
      <c r="E392" s="144">
        <v>4374.82</v>
      </c>
      <c r="F392" s="144">
        <v>86.28</v>
      </c>
      <c r="G392" s="144">
        <v>1491.76</v>
      </c>
      <c r="H392" s="145">
        <v>57753.97</v>
      </c>
      <c r="I392" s="145">
        <v>52018.07</v>
      </c>
      <c r="J392" s="145">
        <v>482.18</v>
      </c>
      <c r="K392" s="145">
        <v>5253.72</v>
      </c>
      <c r="L392" s="365">
        <v>9.7018861522024711</v>
      </c>
      <c r="M392" s="365">
        <v>11.890333773732406</v>
      </c>
      <c r="N392" s="365">
        <v>5.5885489105238761</v>
      </c>
      <c r="O392" s="365">
        <v>3.5218265672762374</v>
      </c>
      <c r="P392" s="146"/>
      <c r="Q392" s="146"/>
      <c r="R392" s="146">
        <v>15</v>
      </c>
    </row>
    <row r="393" spans="1:18" ht="48">
      <c r="A393" s="147">
        <v>57</v>
      </c>
      <c r="B393" s="148" t="s">
        <v>657</v>
      </c>
      <c r="C393" s="149" t="s">
        <v>658</v>
      </c>
      <c r="D393" s="150">
        <v>6995.78</v>
      </c>
      <c r="E393" s="150">
        <v>5223.12</v>
      </c>
      <c r="F393" s="150">
        <v>99.65</v>
      </c>
      <c r="G393" s="150">
        <v>1673.01</v>
      </c>
      <c r="H393" s="151">
        <v>68548.58</v>
      </c>
      <c r="I393" s="151">
        <v>62104.72</v>
      </c>
      <c r="J393" s="151">
        <v>559.26</v>
      </c>
      <c r="K393" s="151">
        <v>5884.6</v>
      </c>
      <c r="L393" s="366">
        <v>9.798561418455126</v>
      </c>
      <c r="M393" s="366">
        <v>11.890349063395059</v>
      </c>
      <c r="N393" s="366">
        <v>5.612242849974912</v>
      </c>
      <c r="O393" s="366">
        <v>3.517372878823199</v>
      </c>
      <c r="P393" s="152"/>
      <c r="Q393" s="152"/>
      <c r="R393" s="152">
        <v>15</v>
      </c>
    </row>
    <row r="394" spans="1:18" ht="12.75">
      <c r="A394" s="101" t="s">
        <v>659</v>
      </c>
      <c r="B394" s="100"/>
      <c r="C394" s="100"/>
      <c r="D394" s="100"/>
      <c r="E394" s="100"/>
      <c r="F394" s="100"/>
      <c r="G394" s="100"/>
      <c r="H394" s="100"/>
      <c r="I394" s="100"/>
      <c r="J394" s="100"/>
      <c r="K394" s="100"/>
      <c r="L394" s="100"/>
      <c r="M394" s="100"/>
      <c r="N394" s="100"/>
      <c r="O394" s="100"/>
      <c r="P394" s="100"/>
      <c r="Q394" s="100"/>
      <c r="R394" s="100"/>
    </row>
    <row r="395" spans="1:18">
      <c r="A395" s="147">
        <v>58</v>
      </c>
      <c r="B395" s="148" t="s">
        <v>660</v>
      </c>
      <c r="C395" s="149" t="s">
        <v>661</v>
      </c>
      <c r="D395" s="150">
        <v>718.37</v>
      </c>
      <c r="E395" s="150">
        <v>154.72</v>
      </c>
      <c r="F395" s="150">
        <v>9.44</v>
      </c>
      <c r="G395" s="150">
        <v>554.21</v>
      </c>
      <c r="H395" s="151">
        <v>3833.59</v>
      </c>
      <c r="I395" s="151">
        <v>1839.65</v>
      </c>
      <c r="J395" s="151">
        <v>45.56</v>
      </c>
      <c r="K395" s="151">
        <v>1948.38</v>
      </c>
      <c r="L395" s="366">
        <v>5.3365118253824635</v>
      </c>
      <c r="M395" s="366">
        <v>11.890188728024819</v>
      </c>
      <c r="N395" s="366">
        <v>4.8262711864406782</v>
      </c>
      <c r="O395" s="366">
        <v>3.5155987802457553</v>
      </c>
      <c r="P395" s="152"/>
      <c r="Q395" s="152"/>
      <c r="R395" s="152">
        <v>16</v>
      </c>
    </row>
    <row r="396" spans="1:18" ht="12.75">
      <c r="A396" s="101" t="s">
        <v>662</v>
      </c>
      <c r="B396" s="100"/>
      <c r="C396" s="100"/>
      <c r="D396" s="100"/>
      <c r="E396" s="100"/>
      <c r="F396" s="100"/>
      <c r="G396" s="100"/>
      <c r="H396" s="100"/>
      <c r="I396" s="100"/>
      <c r="J396" s="100"/>
      <c r="K396" s="100"/>
      <c r="L396" s="100"/>
      <c r="M396" s="100"/>
      <c r="N396" s="100"/>
      <c r="O396" s="100"/>
      <c r="P396" s="100"/>
      <c r="Q396" s="100"/>
      <c r="R396" s="100"/>
    </row>
    <row r="397" spans="1:18" ht="24">
      <c r="A397" s="142">
        <v>59</v>
      </c>
      <c r="B397" s="139" t="s">
        <v>663</v>
      </c>
      <c r="C397" s="143" t="s">
        <v>664</v>
      </c>
      <c r="D397" s="144">
        <v>2775.67</v>
      </c>
      <c r="E397" s="144">
        <v>754.06</v>
      </c>
      <c r="F397" s="144">
        <v>25.18</v>
      </c>
      <c r="G397" s="144">
        <v>1996.43</v>
      </c>
      <c r="H397" s="145">
        <v>17953.22</v>
      </c>
      <c r="I397" s="145">
        <v>8965.84</v>
      </c>
      <c r="J397" s="145">
        <v>121.48</v>
      </c>
      <c r="K397" s="145">
        <v>8865.9</v>
      </c>
      <c r="L397" s="365">
        <v>6.4680671693681164</v>
      </c>
      <c r="M397" s="365">
        <v>11.890088321884202</v>
      </c>
      <c r="N397" s="365">
        <v>4.8244638602065137</v>
      </c>
      <c r="O397" s="365">
        <v>4.4408769653832083</v>
      </c>
      <c r="P397" s="146"/>
      <c r="Q397" s="146"/>
      <c r="R397" s="146">
        <v>17</v>
      </c>
    </row>
    <row r="398" spans="1:18" ht="24">
      <c r="A398" s="147">
        <v>60</v>
      </c>
      <c r="B398" s="148" t="s">
        <v>665</v>
      </c>
      <c r="C398" s="149" t="s">
        <v>666</v>
      </c>
      <c r="D398" s="150">
        <v>3685.3</v>
      </c>
      <c r="E398" s="150">
        <v>1071.99</v>
      </c>
      <c r="F398" s="150">
        <v>33.57</v>
      </c>
      <c r="G398" s="150">
        <v>2579.7399999999998</v>
      </c>
      <c r="H398" s="151">
        <v>24369.45</v>
      </c>
      <c r="I398" s="151">
        <v>12746.03</v>
      </c>
      <c r="J398" s="151">
        <v>161.97999999999999</v>
      </c>
      <c r="K398" s="151">
        <v>11461.44</v>
      </c>
      <c r="L398" s="366">
        <v>6.6126095568881773</v>
      </c>
      <c r="M398" s="366">
        <v>11.890064272987622</v>
      </c>
      <c r="N398" s="366">
        <v>4.8251414953827823</v>
      </c>
      <c r="O398" s="366">
        <v>4.4428663353671309</v>
      </c>
      <c r="P398" s="152"/>
      <c r="Q398" s="152"/>
      <c r="R398" s="152">
        <v>17</v>
      </c>
    </row>
    <row r="399" spans="1:18" ht="12.75">
      <c r="A399" s="101" t="s">
        <v>667</v>
      </c>
      <c r="B399" s="100"/>
      <c r="C399" s="100"/>
      <c r="D399" s="100"/>
      <c r="E399" s="100"/>
      <c r="F399" s="100"/>
      <c r="G399" s="100"/>
      <c r="H399" s="100"/>
      <c r="I399" s="100"/>
      <c r="J399" s="100"/>
      <c r="K399" s="100"/>
      <c r="L399" s="100"/>
      <c r="M399" s="100"/>
      <c r="N399" s="100"/>
      <c r="O399" s="100"/>
      <c r="P399" s="100"/>
      <c r="Q399" s="100"/>
      <c r="R399" s="100"/>
    </row>
    <row r="400" spans="1:18" ht="36">
      <c r="A400" s="142">
        <v>61</v>
      </c>
      <c r="B400" s="139" t="s">
        <v>668</v>
      </c>
      <c r="C400" s="143" t="s">
        <v>669</v>
      </c>
      <c r="D400" s="144">
        <v>4466.9799999999996</v>
      </c>
      <c r="E400" s="144">
        <v>1180.82</v>
      </c>
      <c r="F400" s="144">
        <v>10.49</v>
      </c>
      <c r="G400" s="144">
        <v>3275.67</v>
      </c>
      <c r="H400" s="145">
        <v>41726.550000000003</v>
      </c>
      <c r="I400" s="145">
        <v>14040.02</v>
      </c>
      <c r="J400" s="145">
        <v>50.62</v>
      </c>
      <c r="K400" s="145">
        <v>27635.91</v>
      </c>
      <c r="L400" s="365">
        <v>9.3411096535019205</v>
      </c>
      <c r="M400" s="365">
        <v>11.890059450212565</v>
      </c>
      <c r="N400" s="365">
        <v>4.8255481410867489</v>
      </c>
      <c r="O400" s="365">
        <v>8.4367198160986909</v>
      </c>
      <c r="P400" s="146"/>
      <c r="Q400" s="146"/>
      <c r="R400" s="146">
        <v>18</v>
      </c>
    </row>
    <row r="401" spans="1:18" ht="36">
      <c r="A401" s="147">
        <v>62</v>
      </c>
      <c r="B401" s="148" t="s">
        <v>670</v>
      </c>
      <c r="C401" s="149" t="s">
        <v>671</v>
      </c>
      <c r="D401" s="150">
        <v>516.48</v>
      </c>
      <c r="E401" s="150">
        <v>216.84</v>
      </c>
      <c r="F401" s="150">
        <v>1.05</v>
      </c>
      <c r="G401" s="150">
        <v>298.58999999999997</v>
      </c>
      <c r="H401" s="151">
        <v>3882.46</v>
      </c>
      <c r="I401" s="151">
        <v>2578.2800000000002</v>
      </c>
      <c r="J401" s="151">
        <v>5.0599999999999996</v>
      </c>
      <c r="K401" s="151">
        <v>1299.1199999999999</v>
      </c>
      <c r="L401" s="366">
        <v>7.5171545848822801</v>
      </c>
      <c r="M401" s="366">
        <v>11.890241652831582</v>
      </c>
      <c r="N401" s="366">
        <v>4.8190476190476188</v>
      </c>
      <c r="O401" s="366">
        <v>4.3508489902541951</v>
      </c>
      <c r="P401" s="152"/>
      <c r="Q401" s="152"/>
      <c r="R401" s="152">
        <v>18</v>
      </c>
    </row>
    <row r="402" spans="1:18" ht="12.75">
      <c r="A402" s="101" t="s">
        <v>672</v>
      </c>
      <c r="B402" s="100"/>
      <c r="C402" s="100"/>
      <c r="D402" s="100"/>
      <c r="E402" s="100"/>
      <c r="F402" s="100"/>
      <c r="G402" s="100"/>
      <c r="H402" s="100"/>
      <c r="I402" s="100"/>
      <c r="J402" s="100"/>
      <c r="K402" s="100"/>
      <c r="L402" s="100"/>
      <c r="M402" s="100"/>
      <c r="N402" s="100"/>
      <c r="O402" s="100"/>
      <c r="P402" s="100"/>
      <c r="Q402" s="100"/>
      <c r="R402" s="100"/>
    </row>
    <row r="403" spans="1:18">
      <c r="A403" s="147">
        <v>63</v>
      </c>
      <c r="B403" s="148" t="s">
        <v>673</v>
      </c>
      <c r="C403" s="149" t="s">
        <v>674</v>
      </c>
      <c r="D403" s="150">
        <v>10002.280000000001</v>
      </c>
      <c r="E403" s="150">
        <v>734.58</v>
      </c>
      <c r="F403" s="150"/>
      <c r="G403" s="150">
        <v>9267.7000000000007</v>
      </c>
      <c r="H403" s="151">
        <v>50370.03</v>
      </c>
      <c r="I403" s="151">
        <v>8733.7900000000009</v>
      </c>
      <c r="J403" s="151"/>
      <c r="K403" s="151">
        <v>41636.239999999998</v>
      </c>
      <c r="L403" s="366">
        <v>5.0358548250998769</v>
      </c>
      <c r="M403" s="366">
        <v>11.889501483841107</v>
      </c>
      <c r="N403" s="366" t="s">
        <v>138</v>
      </c>
      <c r="O403" s="366">
        <v>4.4926184490218715</v>
      </c>
      <c r="P403" s="152"/>
      <c r="Q403" s="152"/>
      <c r="R403" s="152">
        <v>19</v>
      </c>
    </row>
    <row r="404" spans="1:18" ht="12.75">
      <c r="A404" s="101" t="s">
        <v>675</v>
      </c>
      <c r="B404" s="100"/>
      <c r="C404" s="100"/>
      <c r="D404" s="100"/>
      <c r="E404" s="100"/>
      <c r="F404" s="100"/>
      <c r="G404" s="100"/>
      <c r="H404" s="100"/>
      <c r="I404" s="100"/>
      <c r="J404" s="100"/>
      <c r="K404" s="100"/>
      <c r="L404" s="100"/>
      <c r="M404" s="100"/>
      <c r="N404" s="100"/>
      <c r="O404" s="100"/>
      <c r="P404" s="100"/>
      <c r="Q404" s="100"/>
      <c r="R404" s="100"/>
    </row>
    <row r="405" spans="1:18">
      <c r="A405" s="142">
        <v>64</v>
      </c>
      <c r="B405" s="139" t="s">
        <v>676</v>
      </c>
      <c r="C405" s="143" t="s">
        <v>677</v>
      </c>
      <c r="D405" s="144">
        <v>3309.57</v>
      </c>
      <c r="E405" s="144">
        <v>1104.6500000000001</v>
      </c>
      <c r="F405" s="144">
        <v>20.059999999999999</v>
      </c>
      <c r="G405" s="144">
        <v>2184.86</v>
      </c>
      <c r="H405" s="145">
        <v>22293.59</v>
      </c>
      <c r="I405" s="145">
        <v>13133.81</v>
      </c>
      <c r="J405" s="145">
        <v>121.87</v>
      </c>
      <c r="K405" s="145">
        <v>9037.91</v>
      </c>
      <c r="L405" s="365">
        <v>6.7360986472562896</v>
      </c>
      <c r="M405" s="365">
        <v>11.889566831122979</v>
      </c>
      <c r="N405" s="365">
        <v>6.0752741774675982</v>
      </c>
      <c r="O405" s="365">
        <v>4.1366082952683465</v>
      </c>
      <c r="P405" s="146"/>
      <c r="Q405" s="146"/>
      <c r="R405" s="146">
        <v>20</v>
      </c>
    </row>
    <row r="406" spans="1:18">
      <c r="A406" s="147">
        <v>65</v>
      </c>
      <c r="B406" s="148" t="s">
        <v>678</v>
      </c>
      <c r="C406" s="149" t="s">
        <v>679</v>
      </c>
      <c r="D406" s="150">
        <v>5028.16</v>
      </c>
      <c r="E406" s="150">
        <v>2191.66</v>
      </c>
      <c r="F406" s="150">
        <v>50.69</v>
      </c>
      <c r="G406" s="150">
        <v>2785.81</v>
      </c>
      <c r="H406" s="151">
        <v>39257.480000000003</v>
      </c>
      <c r="I406" s="151">
        <v>26057.8</v>
      </c>
      <c r="J406" s="151">
        <v>307.87</v>
      </c>
      <c r="K406" s="151">
        <v>12891.81</v>
      </c>
      <c r="L406" s="366">
        <v>7.8075240246929303</v>
      </c>
      <c r="M406" s="366">
        <v>11.889526660157141</v>
      </c>
      <c r="N406" s="366">
        <v>6.0735845334385488</v>
      </c>
      <c r="O406" s="366">
        <v>4.6276702287664984</v>
      </c>
      <c r="P406" s="152"/>
      <c r="Q406" s="152"/>
      <c r="R406" s="152">
        <v>20</v>
      </c>
    </row>
    <row r="407" spans="1:18" ht="12.75">
      <c r="A407" s="101" t="s">
        <v>680</v>
      </c>
      <c r="B407" s="100"/>
      <c r="C407" s="100"/>
      <c r="D407" s="100"/>
      <c r="E407" s="100"/>
      <c r="F407" s="100"/>
      <c r="G407" s="100"/>
      <c r="H407" s="100"/>
      <c r="I407" s="100"/>
      <c r="J407" s="100"/>
      <c r="K407" s="100"/>
      <c r="L407" s="100"/>
      <c r="M407" s="100"/>
      <c r="N407" s="100"/>
      <c r="O407" s="100"/>
      <c r="P407" s="100"/>
      <c r="Q407" s="100"/>
      <c r="R407" s="100"/>
    </row>
    <row r="408" spans="1:18" ht="24">
      <c r="A408" s="142">
        <v>66</v>
      </c>
      <c r="B408" s="139" t="s">
        <v>681</v>
      </c>
      <c r="C408" s="143" t="s">
        <v>682</v>
      </c>
      <c r="D408" s="144">
        <v>14889.99</v>
      </c>
      <c r="E408" s="144">
        <v>1877.77</v>
      </c>
      <c r="F408" s="144">
        <v>199.71</v>
      </c>
      <c r="G408" s="144">
        <v>12812.51</v>
      </c>
      <c r="H408" s="145">
        <v>79430.460000000006</v>
      </c>
      <c r="I408" s="145">
        <v>22326.74</v>
      </c>
      <c r="J408" s="145">
        <v>1066.95</v>
      </c>
      <c r="K408" s="145">
        <v>56036.77</v>
      </c>
      <c r="L408" s="365">
        <v>5.334487128601161</v>
      </c>
      <c r="M408" s="365">
        <v>11.890029130298174</v>
      </c>
      <c r="N408" s="365">
        <v>5.3424966200991442</v>
      </c>
      <c r="O408" s="365">
        <v>4.3735981474355921</v>
      </c>
      <c r="P408" s="146"/>
      <c r="Q408" s="146"/>
      <c r="R408" s="146">
        <v>21</v>
      </c>
    </row>
    <row r="409" spans="1:18" ht="24">
      <c r="A409" s="142">
        <v>67</v>
      </c>
      <c r="B409" s="139" t="s">
        <v>683</v>
      </c>
      <c r="C409" s="143" t="s">
        <v>684</v>
      </c>
      <c r="D409" s="144">
        <v>14725.83</v>
      </c>
      <c r="E409" s="144">
        <v>1713.61</v>
      </c>
      <c r="F409" s="144">
        <v>199.71</v>
      </c>
      <c r="G409" s="144">
        <v>12812.51</v>
      </c>
      <c r="H409" s="145">
        <v>77478.850000000006</v>
      </c>
      <c r="I409" s="145">
        <v>20375.13</v>
      </c>
      <c r="J409" s="145">
        <v>1066.95</v>
      </c>
      <c r="K409" s="145">
        <v>56036.77</v>
      </c>
      <c r="L409" s="365">
        <v>5.261424992682926</v>
      </c>
      <c r="M409" s="365">
        <v>11.890179212306185</v>
      </c>
      <c r="N409" s="365">
        <v>5.3424966200991442</v>
      </c>
      <c r="O409" s="365">
        <v>4.3735981474355921</v>
      </c>
      <c r="P409" s="146"/>
      <c r="Q409" s="146"/>
      <c r="R409" s="146">
        <v>21</v>
      </c>
    </row>
    <row r="410" spans="1:18" ht="24">
      <c r="A410" s="142">
        <v>68</v>
      </c>
      <c r="B410" s="139" t="s">
        <v>685</v>
      </c>
      <c r="C410" s="143" t="s">
        <v>686</v>
      </c>
      <c r="D410" s="144">
        <v>14458.23</v>
      </c>
      <c r="E410" s="144">
        <v>1446.01</v>
      </c>
      <c r="F410" s="144">
        <v>199.71</v>
      </c>
      <c r="G410" s="144">
        <v>12812.51</v>
      </c>
      <c r="H410" s="145">
        <v>74297</v>
      </c>
      <c r="I410" s="145">
        <v>17193.28</v>
      </c>
      <c r="J410" s="145">
        <v>1066.95</v>
      </c>
      <c r="K410" s="145">
        <v>56036.77</v>
      </c>
      <c r="L410" s="365">
        <v>5.1387341327396232</v>
      </c>
      <c r="M410" s="365">
        <v>11.890152903506891</v>
      </c>
      <c r="N410" s="365">
        <v>5.3424966200991442</v>
      </c>
      <c r="O410" s="365">
        <v>4.3735981474355921</v>
      </c>
      <c r="P410" s="146"/>
      <c r="Q410" s="146"/>
      <c r="R410" s="146">
        <v>21</v>
      </c>
    </row>
    <row r="411" spans="1:18" ht="36">
      <c r="A411" s="142">
        <v>69</v>
      </c>
      <c r="B411" s="139" t="s">
        <v>687</v>
      </c>
      <c r="C411" s="143" t="s">
        <v>688</v>
      </c>
      <c r="D411" s="144">
        <v>15030.26</v>
      </c>
      <c r="E411" s="144">
        <v>2018.04</v>
      </c>
      <c r="F411" s="144">
        <v>199.71</v>
      </c>
      <c r="G411" s="144">
        <v>12812.51</v>
      </c>
      <c r="H411" s="145">
        <v>81098.350000000006</v>
      </c>
      <c r="I411" s="145">
        <v>23994.63</v>
      </c>
      <c r="J411" s="145">
        <v>1066.95</v>
      </c>
      <c r="K411" s="145">
        <v>56036.77</v>
      </c>
      <c r="L411" s="365">
        <v>5.3956717980926481</v>
      </c>
      <c r="M411" s="365">
        <v>11.890066599274544</v>
      </c>
      <c r="N411" s="365">
        <v>5.3424966200991442</v>
      </c>
      <c r="O411" s="365">
        <v>4.3735981474355921</v>
      </c>
      <c r="P411" s="146"/>
      <c r="Q411" s="146"/>
      <c r="R411" s="146">
        <v>21</v>
      </c>
    </row>
    <row r="412" spans="1:18" ht="24">
      <c r="A412" s="142">
        <v>70</v>
      </c>
      <c r="B412" s="139" t="s">
        <v>689</v>
      </c>
      <c r="C412" s="143" t="s">
        <v>690</v>
      </c>
      <c r="D412" s="144">
        <v>14458.23</v>
      </c>
      <c r="E412" s="144">
        <v>1446.01</v>
      </c>
      <c r="F412" s="144">
        <v>199.71</v>
      </c>
      <c r="G412" s="144">
        <v>12812.51</v>
      </c>
      <c r="H412" s="145">
        <v>74297</v>
      </c>
      <c r="I412" s="145">
        <v>17193.28</v>
      </c>
      <c r="J412" s="145">
        <v>1066.95</v>
      </c>
      <c r="K412" s="145">
        <v>56036.77</v>
      </c>
      <c r="L412" s="365">
        <v>5.1387341327396232</v>
      </c>
      <c r="M412" s="365">
        <v>11.890152903506891</v>
      </c>
      <c r="N412" s="365">
        <v>5.3424966200991442</v>
      </c>
      <c r="O412" s="365">
        <v>4.3735981474355921</v>
      </c>
      <c r="P412" s="146"/>
      <c r="Q412" s="146"/>
      <c r="R412" s="146">
        <v>21</v>
      </c>
    </row>
    <row r="413" spans="1:18" ht="36">
      <c r="A413" s="147">
        <v>71</v>
      </c>
      <c r="B413" s="148" t="s">
        <v>691</v>
      </c>
      <c r="C413" s="149" t="s">
        <v>692</v>
      </c>
      <c r="D413" s="150">
        <v>14382.5</v>
      </c>
      <c r="E413" s="150">
        <v>1370.28</v>
      </c>
      <c r="F413" s="150">
        <v>199.71</v>
      </c>
      <c r="G413" s="150">
        <v>12812.51</v>
      </c>
      <c r="H413" s="151">
        <v>73396.600000000006</v>
      </c>
      <c r="I413" s="151">
        <v>16292.88</v>
      </c>
      <c r="J413" s="151">
        <v>1066.95</v>
      </c>
      <c r="K413" s="151">
        <v>56036.77</v>
      </c>
      <c r="L413" s="366">
        <v>5.1031879019641933</v>
      </c>
      <c r="M413" s="366">
        <v>11.89018302828619</v>
      </c>
      <c r="N413" s="366">
        <v>5.3424966200991442</v>
      </c>
      <c r="O413" s="366">
        <v>4.3735981474355921</v>
      </c>
      <c r="P413" s="152"/>
      <c r="Q413" s="152"/>
      <c r="R413" s="152">
        <v>21</v>
      </c>
    </row>
    <row r="414" spans="1:18" ht="12.75">
      <c r="A414" s="101" t="s">
        <v>693</v>
      </c>
      <c r="B414" s="100"/>
      <c r="C414" s="100"/>
      <c r="D414" s="100"/>
      <c r="E414" s="100"/>
      <c r="F414" s="100"/>
      <c r="G414" s="100"/>
      <c r="H414" s="100"/>
      <c r="I414" s="100"/>
      <c r="J414" s="100"/>
      <c r="K414" s="100"/>
      <c r="L414" s="100"/>
      <c r="M414" s="100"/>
      <c r="N414" s="100"/>
      <c r="O414" s="100"/>
      <c r="P414" s="100"/>
      <c r="Q414" s="100"/>
      <c r="R414" s="100"/>
    </row>
    <row r="415" spans="1:18" ht="36">
      <c r="A415" s="142">
        <v>72</v>
      </c>
      <c r="B415" s="139" t="s">
        <v>694</v>
      </c>
      <c r="C415" s="143" t="s">
        <v>695</v>
      </c>
      <c r="D415" s="144">
        <v>31824.82</v>
      </c>
      <c r="E415" s="144">
        <v>263.44</v>
      </c>
      <c r="F415" s="144">
        <v>131.51</v>
      </c>
      <c r="G415" s="144">
        <v>31429.87</v>
      </c>
      <c r="H415" s="145">
        <v>113454.86</v>
      </c>
      <c r="I415" s="145">
        <v>3132.34</v>
      </c>
      <c r="J415" s="145">
        <v>712.22</v>
      </c>
      <c r="K415" s="145">
        <v>109610.3</v>
      </c>
      <c r="L415" s="365">
        <v>3.5649804146574908</v>
      </c>
      <c r="M415" s="365">
        <v>11.89014576374127</v>
      </c>
      <c r="N415" s="365">
        <v>5.4157098319519434</v>
      </c>
      <c r="O415" s="365">
        <v>3.4874563591895229</v>
      </c>
      <c r="P415" s="146"/>
      <c r="Q415" s="146"/>
      <c r="R415" s="146">
        <v>22</v>
      </c>
    </row>
    <row r="416" spans="1:18" ht="36">
      <c r="A416" s="142">
        <v>73</v>
      </c>
      <c r="B416" s="139" t="s">
        <v>696</v>
      </c>
      <c r="C416" s="143" t="s">
        <v>697</v>
      </c>
      <c r="D416" s="144">
        <v>32012.61</v>
      </c>
      <c r="E416" s="144">
        <v>451.23</v>
      </c>
      <c r="F416" s="144">
        <v>131.51</v>
      </c>
      <c r="G416" s="144">
        <v>31429.87</v>
      </c>
      <c r="H416" s="145">
        <v>115687.64</v>
      </c>
      <c r="I416" s="145">
        <v>5365.12</v>
      </c>
      <c r="J416" s="145">
        <v>712.22</v>
      </c>
      <c r="K416" s="145">
        <v>109610.3</v>
      </c>
      <c r="L416" s="365">
        <v>3.6138146811522085</v>
      </c>
      <c r="M416" s="365">
        <v>11.889989584025884</v>
      </c>
      <c r="N416" s="365">
        <v>5.4157098319519434</v>
      </c>
      <c r="O416" s="365">
        <v>3.4874563591895229</v>
      </c>
      <c r="P416" s="146"/>
      <c r="Q416" s="146"/>
      <c r="R416" s="146">
        <v>22</v>
      </c>
    </row>
    <row r="417" spans="1:18" ht="24">
      <c r="A417" s="142">
        <v>74</v>
      </c>
      <c r="B417" s="139" t="s">
        <v>698</v>
      </c>
      <c r="C417" s="143" t="s">
        <v>699</v>
      </c>
      <c r="D417" s="144">
        <v>31734.86</v>
      </c>
      <c r="E417" s="144">
        <v>173.48</v>
      </c>
      <c r="F417" s="144">
        <v>131.51</v>
      </c>
      <c r="G417" s="144">
        <v>31429.87</v>
      </c>
      <c r="H417" s="145">
        <v>112385.11</v>
      </c>
      <c r="I417" s="145">
        <v>2062.59</v>
      </c>
      <c r="J417" s="145">
        <v>712.22</v>
      </c>
      <c r="K417" s="145">
        <v>109610.3</v>
      </c>
      <c r="L417" s="365">
        <v>3.5413772110543422</v>
      </c>
      <c r="M417" s="365">
        <v>11.889497348397512</v>
      </c>
      <c r="N417" s="365">
        <v>5.4157098319519434</v>
      </c>
      <c r="O417" s="365">
        <v>3.4874563591895229</v>
      </c>
      <c r="P417" s="146"/>
      <c r="Q417" s="146"/>
      <c r="R417" s="146">
        <v>22</v>
      </c>
    </row>
    <row r="418" spans="1:18" ht="24">
      <c r="A418" s="142">
        <v>75</v>
      </c>
      <c r="B418" s="139" t="s">
        <v>700</v>
      </c>
      <c r="C418" s="143" t="s">
        <v>701</v>
      </c>
      <c r="D418" s="144">
        <v>31872.99</v>
      </c>
      <c r="E418" s="144">
        <v>311.61</v>
      </c>
      <c r="F418" s="144">
        <v>131.51</v>
      </c>
      <c r="G418" s="144">
        <v>31429.87</v>
      </c>
      <c r="H418" s="145">
        <v>114027.59</v>
      </c>
      <c r="I418" s="145">
        <v>3705.07</v>
      </c>
      <c r="J418" s="145">
        <v>712.22</v>
      </c>
      <c r="K418" s="145">
        <v>109610.3</v>
      </c>
      <c r="L418" s="365">
        <v>3.5775617536980366</v>
      </c>
      <c r="M418" s="365">
        <v>11.890086967683963</v>
      </c>
      <c r="N418" s="365">
        <v>5.4157098319519434</v>
      </c>
      <c r="O418" s="365">
        <v>3.4874563591895229</v>
      </c>
      <c r="P418" s="146"/>
      <c r="Q418" s="146"/>
      <c r="R418" s="146">
        <v>22</v>
      </c>
    </row>
    <row r="419" spans="1:18" ht="24">
      <c r="A419" s="147">
        <v>76</v>
      </c>
      <c r="B419" s="148" t="s">
        <v>702</v>
      </c>
      <c r="C419" s="149" t="s">
        <v>703</v>
      </c>
      <c r="D419" s="150">
        <v>31631.49</v>
      </c>
      <c r="E419" s="150">
        <v>70.11</v>
      </c>
      <c r="F419" s="150">
        <v>131.51</v>
      </c>
      <c r="G419" s="150">
        <v>31429.87</v>
      </c>
      <c r="H419" s="151">
        <v>111156.1</v>
      </c>
      <c r="I419" s="151">
        <v>833.58</v>
      </c>
      <c r="J419" s="151">
        <v>712.22</v>
      </c>
      <c r="K419" s="151">
        <v>109610.3</v>
      </c>
      <c r="L419" s="366">
        <v>3.5140962376416667</v>
      </c>
      <c r="M419" s="366">
        <v>11.889602053915276</v>
      </c>
      <c r="N419" s="366">
        <v>5.4157098319519434</v>
      </c>
      <c r="O419" s="366">
        <v>3.4874563591895229</v>
      </c>
      <c r="P419" s="152"/>
      <c r="Q419" s="152"/>
      <c r="R419" s="152">
        <v>22</v>
      </c>
    </row>
    <row r="420" spans="1:18" ht="12.75">
      <c r="A420" s="101" t="s">
        <v>704</v>
      </c>
      <c r="B420" s="100"/>
      <c r="C420" s="100"/>
      <c r="D420" s="100"/>
      <c r="E420" s="100"/>
      <c r="F420" s="100"/>
      <c r="G420" s="100"/>
      <c r="H420" s="100"/>
      <c r="I420" s="100"/>
      <c r="J420" s="100"/>
      <c r="K420" s="100"/>
      <c r="L420" s="100"/>
      <c r="M420" s="100"/>
      <c r="N420" s="100"/>
      <c r="O420" s="100"/>
      <c r="P420" s="100"/>
      <c r="Q420" s="100"/>
      <c r="R420" s="100"/>
    </row>
    <row r="421" spans="1:18">
      <c r="A421" s="147">
        <v>77</v>
      </c>
      <c r="B421" s="148" t="s">
        <v>705</v>
      </c>
      <c r="C421" s="149" t="s">
        <v>706</v>
      </c>
      <c r="D421" s="150">
        <v>7713.04</v>
      </c>
      <c r="E421" s="150">
        <v>471.24</v>
      </c>
      <c r="F421" s="150">
        <v>28.19</v>
      </c>
      <c r="G421" s="150">
        <v>7213.61</v>
      </c>
      <c r="H421" s="151">
        <v>52067.96</v>
      </c>
      <c r="I421" s="151">
        <v>5602.96</v>
      </c>
      <c r="J421" s="151">
        <v>163.77000000000001</v>
      </c>
      <c r="K421" s="151">
        <v>46301.23</v>
      </c>
      <c r="L421" s="366">
        <v>6.7506404737950279</v>
      </c>
      <c r="M421" s="366">
        <v>11.889822595704949</v>
      </c>
      <c r="N421" s="366">
        <v>5.8095069173465772</v>
      </c>
      <c r="O421" s="366">
        <v>6.4185934642987359</v>
      </c>
      <c r="P421" s="152"/>
      <c r="Q421" s="152"/>
      <c r="R421" s="152">
        <v>23</v>
      </c>
    </row>
    <row r="422" spans="1:18" ht="12.75">
      <c r="A422" s="101" t="s">
        <v>707</v>
      </c>
      <c r="B422" s="100"/>
      <c r="C422" s="100"/>
      <c r="D422" s="100"/>
      <c r="E422" s="100"/>
      <c r="F422" s="100"/>
      <c r="G422" s="100"/>
      <c r="H422" s="100"/>
      <c r="I422" s="100"/>
      <c r="J422" s="100"/>
      <c r="K422" s="100"/>
      <c r="L422" s="100"/>
      <c r="M422" s="100"/>
      <c r="N422" s="100"/>
      <c r="O422" s="100"/>
      <c r="P422" s="100"/>
      <c r="Q422" s="100"/>
      <c r="R422" s="100"/>
    </row>
    <row r="423" spans="1:18" ht="24">
      <c r="A423" s="142">
        <v>78</v>
      </c>
      <c r="B423" s="139" t="s">
        <v>708</v>
      </c>
      <c r="C423" s="143" t="s">
        <v>709</v>
      </c>
      <c r="D423" s="144">
        <v>30821.49</v>
      </c>
      <c r="E423" s="144">
        <v>2972.16</v>
      </c>
      <c r="F423" s="144">
        <v>184.76</v>
      </c>
      <c r="G423" s="144">
        <v>27664.57</v>
      </c>
      <c r="H423" s="145">
        <v>140404.06</v>
      </c>
      <c r="I423" s="145">
        <v>35337.599999999999</v>
      </c>
      <c r="J423" s="145">
        <v>884.62</v>
      </c>
      <c r="K423" s="145">
        <v>104181.84</v>
      </c>
      <c r="L423" s="365">
        <v>4.5553949533263962</v>
      </c>
      <c r="M423" s="365">
        <v>11.88953488372093</v>
      </c>
      <c r="N423" s="365">
        <v>4.7879411127949778</v>
      </c>
      <c r="O423" s="365">
        <v>3.7658940659478892</v>
      </c>
      <c r="P423" s="146"/>
      <c r="Q423" s="146"/>
      <c r="R423" s="146">
        <v>24</v>
      </c>
    </row>
    <row r="424" spans="1:18" ht="12.75">
      <c r="A424" s="142"/>
      <c r="B424" s="139"/>
      <c r="C424" s="143"/>
      <c r="D424" s="144"/>
      <c r="E424" s="144"/>
      <c r="F424" s="144"/>
      <c r="G424" s="144"/>
      <c r="H424" s="145"/>
      <c r="I424" s="145"/>
      <c r="J424" s="145"/>
      <c r="K424" s="145"/>
      <c r="L424" s="365"/>
      <c r="M424" s="365"/>
      <c r="N424" s="365"/>
      <c r="O424" s="365"/>
      <c r="P424" s="137"/>
      <c r="Q424" s="137"/>
      <c r="R424" s="137"/>
    </row>
    <row r="425" spans="1:18">
      <c r="A425" s="146"/>
      <c r="B425" s="51"/>
      <c r="C425" s="146"/>
      <c r="D425" s="146"/>
      <c r="E425" s="146"/>
      <c r="F425" s="146"/>
      <c r="G425" s="146"/>
      <c r="H425" s="52"/>
      <c r="I425" s="52"/>
      <c r="J425" s="52"/>
      <c r="K425" s="52"/>
      <c r="L425" s="367"/>
      <c r="M425" s="367"/>
      <c r="N425" s="367"/>
      <c r="O425" s="367"/>
      <c r="P425" s="122"/>
      <c r="Q425" s="122"/>
      <c r="R425" s="122"/>
    </row>
    <row r="426" spans="1:18" ht="12.75">
      <c r="A426" s="100" t="s">
        <v>63</v>
      </c>
      <c r="B426" s="100"/>
      <c r="C426" s="100"/>
      <c r="D426" s="140">
        <v>527467.5</v>
      </c>
      <c r="E426" s="140">
        <v>139165.82</v>
      </c>
      <c r="F426" s="140">
        <v>4412.3500000000004</v>
      </c>
      <c r="G426" s="140">
        <v>383889.33</v>
      </c>
      <c r="H426" s="141">
        <v>3352213.15</v>
      </c>
      <c r="I426" s="141">
        <v>1654700.51</v>
      </c>
      <c r="J426" s="141">
        <v>24522.52</v>
      </c>
      <c r="K426" s="141">
        <v>1672990.12</v>
      </c>
      <c r="L426" s="368">
        <v>6.3552980041424352</v>
      </c>
      <c r="M426" s="368">
        <v>11.890135882503333</v>
      </c>
      <c r="N426" s="368">
        <v>5.5577005450610217</v>
      </c>
      <c r="O426" s="368">
        <v>4.3580010937006248</v>
      </c>
      <c r="P426" s="137"/>
      <c r="Q426" s="137"/>
      <c r="R426" s="137"/>
    </row>
    <row r="427" spans="1:18">
      <c r="A427" s="146"/>
      <c r="B427" s="51"/>
      <c r="C427" s="146"/>
      <c r="D427" s="146"/>
      <c r="E427" s="146"/>
      <c r="F427" s="146"/>
      <c r="G427" s="146"/>
      <c r="H427" s="52"/>
      <c r="I427" s="52"/>
      <c r="J427" s="52"/>
      <c r="K427" s="52"/>
      <c r="L427" s="367"/>
      <c r="M427" s="367"/>
      <c r="N427" s="367"/>
      <c r="O427" s="367"/>
    </row>
    <row r="428" spans="1:18" ht="21.75" customHeight="1">
      <c r="A428" s="102" t="s">
        <v>710</v>
      </c>
      <c r="B428" s="103"/>
      <c r="C428" s="103"/>
      <c r="D428" s="103"/>
      <c r="E428" s="103"/>
      <c r="F428" s="103"/>
      <c r="G428" s="103"/>
      <c r="H428" s="103"/>
      <c r="I428" s="103"/>
      <c r="J428" s="103"/>
      <c r="K428" s="103"/>
      <c r="L428" s="103"/>
      <c r="M428" s="103"/>
      <c r="N428" s="103"/>
      <c r="O428" s="103"/>
    </row>
    <row r="429" spans="1:18" ht="12.75">
      <c r="A429" s="101" t="s">
        <v>711</v>
      </c>
      <c r="B429" s="100"/>
      <c r="C429" s="100"/>
      <c r="D429" s="100"/>
      <c r="E429" s="100"/>
      <c r="F429" s="100"/>
      <c r="G429" s="100"/>
      <c r="H429" s="100"/>
      <c r="I429" s="100"/>
      <c r="J429" s="100"/>
      <c r="K429" s="100"/>
      <c r="L429" s="100"/>
      <c r="M429" s="100"/>
      <c r="N429" s="100"/>
      <c r="O429" s="100"/>
      <c r="P429" s="100"/>
      <c r="Q429" s="100"/>
      <c r="R429" s="100"/>
    </row>
    <row r="430" spans="1:18" ht="36">
      <c r="A430" s="158">
        <v>1</v>
      </c>
      <c r="B430" s="155" t="s">
        <v>712</v>
      </c>
      <c r="C430" s="159" t="s">
        <v>713</v>
      </c>
      <c r="D430" s="160">
        <v>81.180000000000007</v>
      </c>
      <c r="E430" s="160">
        <v>81.180000000000007</v>
      </c>
      <c r="F430" s="160"/>
      <c r="G430" s="160"/>
      <c r="H430" s="161">
        <v>965.16</v>
      </c>
      <c r="I430" s="161">
        <v>965.16</v>
      </c>
      <c r="J430" s="161"/>
      <c r="K430" s="161"/>
      <c r="L430" s="365">
        <v>11.889135254988911</v>
      </c>
      <c r="M430" s="365">
        <v>11.889135254988911</v>
      </c>
      <c r="N430" s="365" t="s">
        <v>138</v>
      </c>
      <c r="O430" s="365" t="s">
        <v>138</v>
      </c>
      <c r="P430" s="162"/>
      <c r="Q430" s="162"/>
      <c r="R430" s="162">
        <v>1</v>
      </c>
    </row>
    <row r="431" spans="1:18" ht="24">
      <c r="A431" s="158">
        <v>2</v>
      </c>
      <c r="B431" s="155" t="s">
        <v>714</v>
      </c>
      <c r="C431" s="159" t="s">
        <v>715</v>
      </c>
      <c r="D431" s="160">
        <v>71.48</v>
      </c>
      <c r="E431" s="160">
        <v>71.48</v>
      </c>
      <c r="F431" s="160"/>
      <c r="G431" s="160"/>
      <c r="H431" s="161">
        <v>849.91</v>
      </c>
      <c r="I431" s="161">
        <v>849.91</v>
      </c>
      <c r="J431" s="161"/>
      <c r="K431" s="161"/>
      <c r="L431" s="365">
        <v>11.890179071068829</v>
      </c>
      <c r="M431" s="365">
        <v>11.890179071068829</v>
      </c>
      <c r="N431" s="365" t="s">
        <v>138</v>
      </c>
      <c r="O431" s="365" t="s">
        <v>138</v>
      </c>
      <c r="P431" s="162"/>
      <c r="Q431" s="162"/>
      <c r="R431" s="162">
        <v>1</v>
      </c>
    </row>
    <row r="432" spans="1:18" ht="24">
      <c r="A432" s="158">
        <v>3</v>
      </c>
      <c r="B432" s="155" t="s">
        <v>716</v>
      </c>
      <c r="C432" s="159" t="s">
        <v>717</v>
      </c>
      <c r="D432" s="160">
        <v>162.54</v>
      </c>
      <c r="E432" s="160">
        <v>162.54</v>
      </c>
      <c r="F432" s="160"/>
      <c r="G432" s="160"/>
      <c r="H432" s="161">
        <v>1932.53</v>
      </c>
      <c r="I432" s="161">
        <v>1932.53</v>
      </c>
      <c r="J432" s="161"/>
      <c r="K432" s="161"/>
      <c r="L432" s="365">
        <v>11.8895656453796</v>
      </c>
      <c r="M432" s="365">
        <v>11.8895656453796</v>
      </c>
      <c r="N432" s="365" t="s">
        <v>138</v>
      </c>
      <c r="O432" s="365" t="s">
        <v>138</v>
      </c>
      <c r="P432" s="162"/>
      <c r="Q432" s="162"/>
      <c r="R432" s="162">
        <v>1</v>
      </c>
    </row>
    <row r="433" spans="1:18" ht="36">
      <c r="A433" s="163">
        <v>4</v>
      </c>
      <c r="B433" s="164" t="s">
        <v>718</v>
      </c>
      <c r="C433" s="165" t="s">
        <v>719</v>
      </c>
      <c r="D433" s="166">
        <v>138.87</v>
      </c>
      <c r="E433" s="166">
        <v>138.87</v>
      </c>
      <c r="F433" s="166"/>
      <c r="G433" s="166"/>
      <c r="H433" s="167">
        <v>1651.07</v>
      </c>
      <c r="I433" s="167">
        <v>1651.07</v>
      </c>
      <c r="J433" s="167"/>
      <c r="K433" s="167"/>
      <c r="L433" s="366">
        <v>11.88932094764888</v>
      </c>
      <c r="M433" s="366">
        <v>11.88932094764888</v>
      </c>
      <c r="N433" s="366" t="s">
        <v>138</v>
      </c>
      <c r="O433" s="366" t="s">
        <v>138</v>
      </c>
      <c r="P433" s="168"/>
      <c r="Q433" s="168"/>
      <c r="R433" s="168">
        <v>1</v>
      </c>
    </row>
    <row r="434" spans="1:18" ht="12.75">
      <c r="A434" s="101" t="s">
        <v>720</v>
      </c>
      <c r="B434" s="100"/>
      <c r="C434" s="100"/>
      <c r="D434" s="100"/>
      <c r="E434" s="100"/>
      <c r="F434" s="100"/>
      <c r="G434" s="100"/>
      <c r="H434" s="100"/>
      <c r="I434" s="100"/>
      <c r="J434" s="100"/>
      <c r="K434" s="100"/>
      <c r="L434" s="100"/>
      <c r="M434" s="100"/>
      <c r="N434" s="100"/>
      <c r="O434" s="100"/>
      <c r="P434" s="100"/>
      <c r="Q434" s="100"/>
      <c r="R434" s="100"/>
    </row>
    <row r="435" spans="1:18" ht="24">
      <c r="A435" s="158">
        <v>5</v>
      </c>
      <c r="B435" s="155" t="s">
        <v>721</v>
      </c>
      <c r="C435" s="159" t="s">
        <v>722</v>
      </c>
      <c r="D435" s="160">
        <v>110.91</v>
      </c>
      <c r="E435" s="160">
        <v>106.15</v>
      </c>
      <c r="F435" s="160">
        <v>4.76</v>
      </c>
      <c r="G435" s="160"/>
      <c r="H435" s="161">
        <v>1292.8599999999999</v>
      </c>
      <c r="I435" s="161">
        <v>1262.1300000000001</v>
      </c>
      <c r="J435" s="161">
        <v>30.73</v>
      </c>
      <c r="K435" s="161"/>
      <c r="L435" s="365">
        <v>11.656838878369848</v>
      </c>
      <c r="M435" s="365">
        <v>11.890061234102685</v>
      </c>
      <c r="N435" s="365">
        <v>6.4558823529411766</v>
      </c>
      <c r="O435" s="365" t="s">
        <v>138</v>
      </c>
      <c r="P435" s="162"/>
      <c r="Q435" s="162"/>
      <c r="R435" s="162">
        <v>2</v>
      </c>
    </row>
    <row r="436" spans="1:18" ht="24">
      <c r="A436" s="158">
        <v>6</v>
      </c>
      <c r="B436" s="155" t="s">
        <v>723</v>
      </c>
      <c r="C436" s="159" t="s">
        <v>724</v>
      </c>
      <c r="D436" s="160">
        <v>335.53</v>
      </c>
      <c r="E436" s="160">
        <v>330.77</v>
      </c>
      <c r="F436" s="160">
        <v>4.76</v>
      </c>
      <c r="G436" s="160"/>
      <c r="H436" s="161">
        <v>3963.38</v>
      </c>
      <c r="I436" s="161">
        <v>3932.65</v>
      </c>
      <c r="J436" s="161">
        <v>30.73</v>
      </c>
      <c r="K436" s="161"/>
      <c r="L436" s="365">
        <v>11.812296963013742</v>
      </c>
      <c r="M436" s="365">
        <v>11.889379327024821</v>
      </c>
      <c r="N436" s="365">
        <v>6.4558823529411766</v>
      </c>
      <c r="O436" s="365" t="s">
        <v>138</v>
      </c>
      <c r="P436" s="162"/>
      <c r="Q436" s="162"/>
      <c r="R436" s="162">
        <v>2</v>
      </c>
    </row>
    <row r="437" spans="1:18" ht="24">
      <c r="A437" s="158">
        <v>7</v>
      </c>
      <c r="B437" s="155" t="s">
        <v>725</v>
      </c>
      <c r="C437" s="159" t="s">
        <v>726</v>
      </c>
      <c r="D437" s="160">
        <v>764.7</v>
      </c>
      <c r="E437" s="160">
        <v>711.98</v>
      </c>
      <c r="F437" s="160">
        <v>52.72</v>
      </c>
      <c r="G437" s="160"/>
      <c r="H437" s="161">
        <v>8805.82</v>
      </c>
      <c r="I437" s="161">
        <v>8465.4500000000007</v>
      </c>
      <c r="J437" s="161">
        <v>340.37</v>
      </c>
      <c r="K437" s="161"/>
      <c r="L437" s="365">
        <v>11.515391656858897</v>
      </c>
      <c r="M437" s="365">
        <v>11.890010955363916</v>
      </c>
      <c r="N437" s="365">
        <v>6.4561836115326257</v>
      </c>
      <c r="O437" s="365" t="s">
        <v>138</v>
      </c>
      <c r="P437" s="162"/>
      <c r="Q437" s="162"/>
      <c r="R437" s="162">
        <v>2</v>
      </c>
    </row>
    <row r="438" spans="1:18" ht="24">
      <c r="A438" s="158">
        <v>8</v>
      </c>
      <c r="B438" s="155" t="s">
        <v>727</v>
      </c>
      <c r="C438" s="159" t="s">
        <v>728</v>
      </c>
      <c r="D438" s="160">
        <v>3197.17</v>
      </c>
      <c r="E438" s="160">
        <v>1133.1300000000001</v>
      </c>
      <c r="F438" s="160">
        <v>2064.04</v>
      </c>
      <c r="G438" s="160"/>
      <c r="H438" s="161">
        <v>25708.76</v>
      </c>
      <c r="I438" s="161">
        <v>13472.99</v>
      </c>
      <c r="J438" s="161">
        <v>12235.77</v>
      </c>
      <c r="K438" s="161"/>
      <c r="L438" s="365">
        <v>8.0410988467926323</v>
      </c>
      <c r="M438" s="365">
        <v>11.890065570587662</v>
      </c>
      <c r="N438" s="365">
        <v>5.9280682544911922</v>
      </c>
      <c r="O438" s="365" t="s">
        <v>138</v>
      </c>
      <c r="P438" s="162"/>
      <c r="Q438" s="162"/>
      <c r="R438" s="162">
        <v>2</v>
      </c>
    </row>
    <row r="439" spans="1:18" ht="24">
      <c r="A439" s="158">
        <v>9</v>
      </c>
      <c r="B439" s="155" t="s">
        <v>729</v>
      </c>
      <c r="C439" s="159" t="s">
        <v>730</v>
      </c>
      <c r="D439" s="160">
        <v>156.19</v>
      </c>
      <c r="E439" s="160">
        <v>150.69999999999999</v>
      </c>
      <c r="F439" s="160">
        <v>5.49</v>
      </c>
      <c r="G439" s="160"/>
      <c r="H439" s="161">
        <v>1827.26</v>
      </c>
      <c r="I439" s="161">
        <v>1791.8</v>
      </c>
      <c r="J439" s="161">
        <v>35.46</v>
      </c>
      <c r="K439" s="161"/>
      <c r="L439" s="365">
        <v>11.698956399257314</v>
      </c>
      <c r="M439" s="365">
        <v>11.889847378898475</v>
      </c>
      <c r="N439" s="365">
        <v>6.4590163934426226</v>
      </c>
      <c r="O439" s="365" t="s">
        <v>138</v>
      </c>
      <c r="P439" s="162"/>
      <c r="Q439" s="162"/>
      <c r="R439" s="162">
        <v>2</v>
      </c>
    </row>
    <row r="440" spans="1:18" ht="24">
      <c r="A440" s="158">
        <v>10</v>
      </c>
      <c r="B440" s="155" t="s">
        <v>731</v>
      </c>
      <c r="C440" s="159" t="s">
        <v>732</v>
      </c>
      <c r="D440" s="160">
        <v>234.47</v>
      </c>
      <c r="E440" s="160">
        <v>223.12</v>
      </c>
      <c r="F440" s="160">
        <v>11.35</v>
      </c>
      <c r="G440" s="160"/>
      <c r="H440" s="161">
        <v>2726.06</v>
      </c>
      <c r="I440" s="161">
        <v>2652.79</v>
      </c>
      <c r="J440" s="161">
        <v>73.27</v>
      </c>
      <c r="K440" s="161"/>
      <c r="L440" s="365">
        <v>11.626476734763509</v>
      </c>
      <c r="M440" s="365">
        <v>11.889521333811402</v>
      </c>
      <c r="N440" s="365">
        <v>6.4555066079295154</v>
      </c>
      <c r="O440" s="365" t="s">
        <v>138</v>
      </c>
      <c r="P440" s="162"/>
      <c r="Q440" s="162"/>
      <c r="R440" s="162">
        <v>2</v>
      </c>
    </row>
    <row r="441" spans="1:18" ht="24">
      <c r="A441" s="163">
        <v>11</v>
      </c>
      <c r="B441" s="164" t="s">
        <v>733</v>
      </c>
      <c r="C441" s="165" t="s">
        <v>734</v>
      </c>
      <c r="D441" s="166">
        <v>107.75</v>
      </c>
      <c r="E441" s="166">
        <v>103.36</v>
      </c>
      <c r="F441" s="166">
        <v>4.3899999999999997</v>
      </c>
      <c r="G441" s="166"/>
      <c r="H441" s="167">
        <v>1257.24</v>
      </c>
      <c r="I441" s="167">
        <v>1228.8800000000001</v>
      </c>
      <c r="J441" s="167">
        <v>28.36</v>
      </c>
      <c r="K441" s="167"/>
      <c r="L441" s="366">
        <v>11.668120649651971</v>
      </c>
      <c r="M441" s="366">
        <v>11.889318885448917</v>
      </c>
      <c r="N441" s="366">
        <v>6.4601366742596813</v>
      </c>
      <c r="O441" s="366" t="s">
        <v>138</v>
      </c>
      <c r="P441" s="168"/>
      <c r="Q441" s="168"/>
      <c r="R441" s="168">
        <v>2</v>
      </c>
    </row>
    <row r="442" spans="1:18" ht="12.75">
      <c r="A442" s="101" t="s">
        <v>735</v>
      </c>
      <c r="B442" s="100"/>
      <c r="C442" s="100"/>
      <c r="D442" s="100"/>
      <c r="E442" s="100"/>
      <c r="F442" s="100"/>
      <c r="G442" s="100"/>
      <c r="H442" s="100"/>
      <c r="I442" s="100"/>
      <c r="J442" s="100"/>
      <c r="K442" s="100"/>
      <c r="L442" s="100"/>
      <c r="M442" s="100"/>
      <c r="N442" s="100"/>
      <c r="O442" s="100"/>
      <c r="P442" s="100"/>
      <c r="Q442" s="100"/>
      <c r="R442" s="100"/>
    </row>
    <row r="443" spans="1:18" ht="24">
      <c r="A443" s="158">
        <v>12</v>
      </c>
      <c r="B443" s="155" t="s">
        <v>736</v>
      </c>
      <c r="C443" s="159" t="s">
        <v>737</v>
      </c>
      <c r="D443" s="160">
        <v>35.14</v>
      </c>
      <c r="E443" s="160">
        <v>35.14</v>
      </c>
      <c r="F443" s="160"/>
      <c r="G443" s="160"/>
      <c r="H443" s="161">
        <v>417.75</v>
      </c>
      <c r="I443" s="161">
        <v>417.75</v>
      </c>
      <c r="J443" s="161"/>
      <c r="K443" s="161"/>
      <c r="L443" s="365">
        <v>11.888161639157655</v>
      </c>
      <c r="M443" s="365">
        <v>11.888161639157655</v>
      </c>
      <c r="N443" s="365" t="s">
        <v>138</v>
      </c>
      <c r="O443" s="365" t="s">
        <v>138</v>
      </c>
      <c r="P443" s="162"/>
      <c r="Q443" s="162"/>
      <c r="R443" s="162">
        <v>3</v>
      </c>
    </row>
    <row r="444" spans="1:18" ht="24">
      <c r="A444" s="163">
        <v>13</v>
      </c>
      <c r="B444" s="164" t="s">
        <v>738</v>
      </c>
      <c r="C444" s="165" t="s">
        <v>739</v>
      </c>
      <c r="D444" s="166">
        <v>133.09</v>
      </c>
      <c r="E444" s="166">
        <v>133.09</v>
      </c>
      <c r="F444" s="166"/>
      <c r="G444" s="166"/>
      <c r="H444" s="167">
        <v>1582.37</v>
      </c>
      <c r="I444" s="167">
        <v>1582.37</v>
      </c>
      <c r="J444" s="167"/>
      <c r="K444" s="167"/>
      <c r="L444" s="366">
        <v>11.889473288751971</v>
      </c>
      <c r="M444" s="366">
        <v>11.889473288751971</v>
      </c>
      <c r="N444" s="366" t="s">
        <v>138</v>
      </c>
      <c r="O444" s="366" t="s">
        <v>138</v>
      </c>
      <c r="P444" s="168"/>
      <c r="Q444" s="168"/>
      <c r="R444" s="168">
        <v>3</v>
      </c>
    </row>
    <row r="445" spans="1:18" ht="12.75">
      <c r="A445" s="101" t="s">
        <v>740</v>
      </c>
      <c r="B445" s="100"/>
      <c r="C445" s="100"/>
      <c r="D445" s="100"/>
      <c r="E445" s="100"/>
      <c r="F445" s="100"/>
      <c r="G445" s="100"/>
      <c r="H445" s="100"/>
      <c r="I445" s="100"/>
      <c r="J445" s="100"/>
      <c r="K445" s="100"/>
      <c r="L445" s="100"/>
      <c r="M445" s="100"/>
      <c r="N445" s="100"/>
      <c r="O445" s="100"/>
      <c r="P445" s="100"/>
      <c r="Q445" s="100"/>
      <c r="R445" s="100"/>
    </row>
    <row r="446" spans="1:18">
      <c r="A446" s="158">
        <v>14</v>
      </c>
      <c r="B446" s="155" t="s">
        <v>741</v>
      </c>
      <c r="C446" s="159" t="s">
        <v>742</v>
      </c>
      <c r="D446" s="160">
        <v>2059.66</v>
      </c>
      <c r="E446" s="160">
        <v>1232.99</v>
      </c>
      <c r="F446" s="160">
        <v>34.159999999999997</v>
      </c>
      <c r="G446" s="160">
        <v>792.51</v>
      </c>
      <c r="H446" s="161">
        <v>18667.29</v>
      </c>
      <c r="I446" s="161">
        <v>14660.36</v>
      </c>
      <c r="J446" s="161">
        <v>204.89</v>
      </c>
      <c r="K446" s="161">
        <v>3802.04</v>
      </c>
      <c r="L446" s="365">
        <v>9.0632871444801584</v>
      </c>
      <c r="M446" s="365">
        <v>11.8900883218842</v>
      </c>
      <c r="N446" s="365">
        <v>5.9979508196721314</v>
      </c>
      <c r="O446" s="365">
        <v>4.7974662780280379</v>
      </c>
      <c r="P446" s="162"/>
      <c r="Q446" s="162"/>
      <c r="R446" s="162">
        <v>4</v>
      </c>
    </row>
    <row r="447" spans="1:18">
      <c r="A447" s="158">
        <v>15</v>
      </c>
      <c r="B447" s="155" t="s">
        <v>743</v>
      </c>
      <c r="C447" s="159" t="s">
        <v>744</v>
      </c>
      <c r="D447" s="160">
        <v>120.24</v>
      </c>
      <c r="E447" s="160">
        <v>120.24</v>
      </c>
      <c r="F447" s="160"/>
      <c r="G447" s="160"/>
      <c r="H447" s="161">
        <v>1429.69</v>
      </c>
      <c r="I447" s="161">
        <v>1429.69</v>
      </c>
      <c r="J447" s="161"/>
      <c r="K447" s="161"/>
      <c r="L447" s="365">
        <v>11.890302727877579</v>
      </c>
      <c r="M447" s="365">
        <v>11.890302727877579</v>
      </c>
      <c r="N447" s="365" t="s">
        <v>138</v>
      </c>
      <c r="O447" s="365" t="s">
        <v>138</v>
      </c>
      <c r="P447" s="162"/>
      <c r="Q447" s="162"/>
      <c r="R447" s="162">
        <v>4</v>
      </c>
    </row>
    <row r="448" spans="1:18" ht="24">
      <c r="A448" s="158">
        <v>16</v>
      </c>
      <c r="B448" s="155" t="s">
        <v>745</v>
      </c>
      <c r="C448" s="159" t="s">
        <v>746</v>
      </c>
      <c r="D448" s="160">
        <v>604.27</v>
      </c>
      <c r="E448" s="160">
        <v>604.27</v>
      </c>
      <c r="F448" s="160"/>
      <c r="G448" s="160"/>
      <c r="H448" s="161">
        <v>7184.79</v>
      </c>
      <c r="I448" s="161">
        <v>7184.79</v>
      </c>
      <c r="J448" s="161"/>
      <c r="K448" s="161"/>
      <c r="L448" s="365">
        <v>11.890032601320602</v>
      </c>
      <c r="M448" s="365">
        <v>11.890032601320602</v>
      </c>
      <c r="N448" s="365" t="s">
        <v>138</v>
      </c>
      <c r="O448" s="365" t="s">
        <v>138</v>
      </c>
      <c r="P448" s="162"/>
      <c r="Q448" s="162"/>
      <c r="R448" s="162">
        <v>4</v>
      </c>
    </row>
    <row r="449" spans="1:18" ht="36">
      <c r="A449" s="158">
        <v>17</v>
      </c>
      <c r="B449" s="155" t="s">
        <v>747</v>
      </c>
      <c r="C449" s="159" t="s">
        <v>748</v>
      </c>
      <c r="D449" s="160">
        <v>3122.18</v>
      </c>
      <c r="E449" s="160">
        <v>1273.75</v>
      </c>
      <c r="F449" s="160">
        <v>77.11</v>
      </c>
      <c r="G449" s="160">
        <v>1771.32</v>
      </c>
      <c r="H449" s="161">
        <v>24497.17</v>
      </c>
      <c r="I449" s="161">
        <v>15145</v>
      </c>
      <c r="J449" s="161">
        <v>447.94</v>
      </c>
      <c r="K449" s="161">
        <v>8904.23</v>
      </c>
      <c r="L449" s="365">
        <v>7.8461747881288071</v>
      </c>
      <c r="M449" s="365">
        <v>11.8900883218842</v>
      </c>
      <c r="N449" s="365">
        <v>5.8091038775774866</v>
      </c>
      <c r="O449" s="365">
        <v>5.0268895512950795</v>
      </c>
      <c r="P449" s="162"/>
      <c r="Q449" s="162"/>
      <c r="R449" s="162">
        <v>4</v>
      </c>
    </row>
    <row r="450" spans="1:18" ht="36">
      <c r="A450" s="158">
        <v>18</v>
      </c>
      <c r="B450" s="155" t="s">
        <v>749</v>
      </c>
      <c r="C450" s="159" t="s">
        <v>750</v>
      </c>
      <c r="D450" s="160">
        <v>5809.34</v>
      </c>
      <c r="E450" s="160">
        <v>1487.74</v>
      </c>
      <c r="F450" s="160">
        <v>176.66</v>
      </c>
      <c r="G450" s="160">
        <v>4144.9399999999996</v>
      </c>
      <c r="H450" s="161">
        <v>39954.43</v>
      </c>
      <c r="I450" s="161">
        <v>17689.36</v>
      </c>
      <c r="J450" s="161">
        <v>988.02</v>
      </c>
      <c r="K450" s="161">
        <v>21277.05</v>
      </c>
      <c r="L450" s="365">
        <v>6.8776194886166069</v>
      </c>
      <c r="M450" s="365">
        <v>11.8900883218842</v>
      </c>
      <c r="N450" s="365">
        <v>5.5927770859277706</v>
      </c>
      <c r="O450" s="365">
        <v>5.1332588650257911</v>
      </c>
      <c r="P450" s="162"/>
      <c r="Q450" s="162"/>
      <c r="R450" s="162">
        <v>4</v>
      </c>
    </row>
    <row r="451" spans="1:18" ht="36">
      <c r="A451" s="158">
        <v>19</v>
      </c>
      <c r="B451" s="155" t="s">
        <v>751</v>
      </c>
      <c r="C451" s="159" t="s">
        <v>752</v>
      </c>
      <c r="D451" s="160">
        <v>123.3</v>
      </c>
      <c r="E451" s="160">
        <v>123.3</v>
      </c>
      <c r="F451" s="160"/>
      <c r="G451" s="160"/>
      <c r="H451" s="161">
        <v>1466.04</v>
      </c>
      <c r="I451" s="161">
        <v>1466.04</v>
      </c>
      <c r="J451" s="161"/>
      <c r="K451" s="161"/>
      <c r="L451" s="365">
        <v>11.890024330900243</v>
      </c>
      <c r="M451" s="365">
        <v>11.890024330900243</v>
      </c>
      <c r="N451" s="365" t="s">
        <v>138</v>
      </c>
      <c r="O451" s="365" t="s">
        <v>138</v>
      </c>
      <c r="P451" s="162"/>
      <c r="Q451" s="162"/>
      <c r="R451" s="162">
        <v>4</v>
      </c>
    </row>
    <row r="452" spans="1:18" ht="36">
      <c r="A452" s="158">
        <v>20</v>
      </c>
      <c r="B452" s="155" t="s">
        <v>753</v>
      </c>
      <c r="C452" s="159" t="s">
        <v>754</v>
      </c>
      <c r="D452" s="160">
        <v>621.59</v>
      </c>
      <c r="E452" s="160">
        <v>621.59</v>
      </c>
      <c r="F452" s="160"/>
      <c r="G452" s="160"/>
      <c r="H452" s="161">
        <v>7390.76</v>
      </c>
      <c r="I452" s="161">
        <v>7390.76</v>
      </c>
      <c r="J452" s="161"/>
      <c r="K452" s="161"/>
      <c r="L452" s="365">
        <v>11.8900883218842</v>
      </c>
      <c r="M452" s="365">
        <v>11.8900883218842</v>
      </c>
      <c r="N452" s="365" t="s">
        <v>138</v>
      </c>
      <c r="O452" s="365" t="s">
        <v>138</v>
      </c>
      <c r="P452" s="162"/>
      <c r="Q452" s="162"/>
      <c r="R452" s="162">
        <v>4</v>
      </c>
    </row>
    <row r="453" spans="1:18" ht="36">
      <c r="A453" s="158">
        <v>21</v>
      </c>
      <c r="B453" s="155" t="s">
        <v>755</v>
      </c>
      <c r="C453" s="159" t="s">
        <v>756</v>
      </c>
      <c r="D453" s="160">
        <v>140.62</v>
      </c>
      <c r="E453" s="160">
        <v>140.62</v>
      </c>
      <c r="F453" s="160"/>
      <c r="G453" s="160"/>
      <c r="H453" s="161">
        <v>1672.01</v>
      </c>
      <c r="I453" s="161">
        <v>1672.01</v>
      </c>
      <c r="J453" s="161"/>
      <c r="K453" s="161"/>
      <c r="L453" s="365">
        <v>11.890271654103257</v>
      </c>
      <c r="M453" s="365">
        <v>11.890271654103257</v>
      </c>
      <c r="N453" s="365" t="s">
        <v>138</v>
      </c>
      <c r="O453" s="365" t="s">
        <v>138</v>
      </c>
      <c r="P453" s="162"/>
      <c r="Q453" s="162"/>
      <c r="R453" s="162">
        <v>4</v>
      </c>
    </row>
    <row r="454" spans="1:18" ht="36">
      <c r="A454" s="158">
        <v>22</v>
      </c>
      <c r="B454" s="155" t="s">
        <v>757</v>
      </c>
      <c r="C454" s="159" t="s">
        <v>758</v>
      </c>
      <c r="D454" s="160">
        <v>703.11</v>
      </c>
      <c r="E454" s="160">
        <v>703.11</v>
      </c>
      <c r="F454" s="160"/>
      <c r="G454" s="160"/>
      <c r="H454" s="161">
        <v>8360.0400000000009</v>
      </c>
      <c r="I454" s="161">
        <v>8360.0400000000009</v>
      </c>
      <c r="J454" s="161"/>
      <c r="K454" s="161"/>
      <c r="L454" s="365">
        <v>11.890088321884202</v>
      </c>
      <c r="M454" s="365">
        <v>11.890088321884202</v>
      </c>
      <c r="N454" s="365" t="s">
        <v>138</v>
      </c>
      <c r="O454" s="365" t="s">
        <v>138</v>
      </c>
      <c r="P454" s="162"/>
      <c r="Q454" s="162"/>
      <c r="R454" s="162">
        <v>4</v>
      </c>
    </row>
    <row r="455" spans="1:18" ht="36">
      <c r="A455" s="163">
        <v>23</v>
      </c>
      <c r="B455" s="164" t="s">
        <v>759</v>
      </c>
      <c r="C455" s="165" t="s">
        <v>760</v>
      </c>
      <c r="D455" s="166">
        <v>157.66</v>
      </c>
      <c r="E455" s="166">
        <v>85.6</v>
      </c>
      <c r="F455" s="166"/>
      <c r="G455" s="166">
        <v>72.06</v>
      </c>
      <c r="H455" s="167">
        <v>1302.19</v>
      </c>
      <c r="I455" s="167">
        <v>1017.74</v>
      </c>
      <c r="J455" s="167"/>
      <c r="K455" s="167">
        <v>284.45</v>
      </c>
      <c r="L455" s="366">
        <v>8.2594824305467469</v>
      </c>
      <c r="M455" s="366">
        <v>11.889485981308413</v>
      </c>
      <c r="N455" s="366" t="s">
        <v>138</v>
      </c>
      <c r="O455" s="366">
        <v>3.9474049403275044</v>
      </c>
      <c r="P455" s="168"/>
      <c r="Q455" s="168"/>
      <c r="R455" s="168">
        <v>4</v>
      </c>
    </row>
    <row r="456" spans="1:18" ht="12.75">
      <c r="A456" s="101" t="s">
        <v>761</v>
      </c>
      <c r="B456" s="100"/>
      <c r="C456" s="100"/>
      <c r="D456" s="100"/>
      <c r="E456" s="100"/>
      <c r="F456" s="100"/>
      <c r="G456" s="100"/>
      <c r="H456" s="100"/>
      <c r="I456" s="100"/>
      <c r="J456" s="100"/>
      <c r="K456" s="100"/>
      <c r="L456" s="100"/>
      <c r="M456" s="100"/>
      <c r="N456" s="100"/>
      <c r="O456" s="100"/>
      <c r="P456" s="100"/>
      <c r="Q456" s="100"/>
      <c r="R456" s="100"/>
    </row>
    <row r="457" spans="1:18" ht="24">
      <c r="A457" s="158">
        <v>24</v>
      </c>
      <c r="B457" s="155" t="s">
        <v>762</v>
      </c>
      <c r="C457" s="159" t="s">
        <v>763</v>
      </c>
      <c r="D457" s="160">
        <v>731.57</v>
      </c>
      <c r="E457" s="160">
        <v>458.55</v>
      </c>
      <c r="F457" s="160">
        <v>14.67</v>
      </c>
      <c r="G457" s="160">
        <v>258.35000000000002</v>
      </c>
      <c r="H457" s="161">
        <v>6867.89</v>
      </c>
      <c r="I457" s="161">
        <v>5452.2</v>
      </c>
      <c r="J457" s="161">
        <v>82.7</v>
      </c>
      <c r="K457" s="161">
        <v>1332.99</v>
      </c>
      <c r="L457" s="365">
        <v>9.3878781251281485</v>
      </c>
      <c r="M457" s="365">
        <v>11.8900883218842</v>
      </c>
      <c r="N457" s="365">
        <v>5.6373551465576011</v>
      </c>
      <c r="O457" s="365">
        <v>5.1596284110702531</v>
      </c>
      <c r="P457" s="162"/>
      <c r="Q457" s="162"/>
      <c r="R457" s="162">
        <v>5</v>
      </c>
    </row>
    <row r="458" spans="1:18">
      <c r="A458" s="163">
        <v>25</v>
      </c>
      <c r="B458" s="164" t="s">
        <v>764</v>
      </c>
      <c r="C458" s="165" t="s">
        <v>765</v>
      </c>
      <c r="D458" s="166">
        <v>1814.51</v>
      </c>
      <c r="E458" s="166">
        <v>597.13</v>
      </c>
      <c r="F458" s="166">
        <v>50.8</v>
      </c>
      <c r="G458" s="166">
        <v>1166.58</v>
      </c>
      <c r="H458" s="167">
        <v>13426.75</v>
      </c>
      <c r="I458" s="167">
        <v>7099.98</v>
      </c>
      <c r="J458" s="167">
        <v>286.94</v>
      </c>
      <c r="K458" s="167">
        <v>6039.83</v>
      </c>
      <c r="L458" s="366">
        <v>7.3996561055050671</v>
      </c>
      <c r="M458" s="366">
        <v>11.890174668832582</v>
      </c>
      <c r="N458" s="366">
        <v>5.6484251968503942</v>
      </c>
      <c r="O458" s="366">
        <v>5.1773817483584494</v>
      </c>
      <c r="P458" s="168"/>
      <c r="Q458" s="168"/>
      <c r="R458" s="168">
        <v>5</v>
      </c>
    </row>
    <row r="459" spans="1:18" ht="12.75">
      <c r="A459" s="101" t="s">
        <v>766</v>
      </c>
      <c r="B459" s="100"/>
      <c r="C459" s="100"/>
      <c r="D459" s="100"/>
      <c r="E459" s="100"/>
      <c r="F459" s="100"/>
      <c r="G459" s="100"/>
      <c r="H459" s="100"/>
      <c r="I459" s="100"/>
      <c r="J459" s="100"/>
      <c r="K459" s="100"/>
      <c r="L459" s="100"/>
      <c r="M459" s="100"/>
      <c r="N459" s="100"/>
      <c r="O459" s="100"/>
      <c r="P459" s="100"/>
      <c r="Q459" s="100"/>
      <c r="R459" s="100"/>
    </row>
    <row r="460" spans="1:18" ht="36">
      <c r="A460" s="158">
        <v>26</v>
      </c>
      <c r="B460" s="155" t="s">
        <v>767</v>
      </c>
      <c r="C460" s="159" t="s">
        <v>768</v>
      </c>
      <c r="D460" s="160">
        <v>207.9</v>
      </c>
      <c r="E460" s="160">
        <v>148.77000000000001</v>
      </c>
      <c r="F460" s="160">
        <v>59.13</v>
      </c>
      <c r="G460" s="160"/>
      <c r="H460" s="161">
        <v>2119.0500000000002</v>
      </c>
      <c r="I460" s="161">
        <v>1768.94</v>
      </c>
      <c r="J460" s="161">
        <v>350.11</v>
      </c>
      <c r="K460" s="161"/>
      <c r="L460" s="365">
        <v>10.192640692640694</v>
      </c>
      <c r="M460" s="365">
        <v>11.890434899509309</v>
      </c>
      <c r="N460" s="365">
        <v>5.921021478099104</v>
      </c>
      <c r="O460" s="365" t="s">
        <v>138</v>
      </c>
      <c r="P460" s="162"/>
      <c r="Q460" s="162"/>
      <c r="R460" s="162">
        <v>6</v>
      </c>
    </row>
    <row r="461" spans="1:18" ht="36">
      <c r="A461" s="158">
        <v>27</v>
      </c>
      <c r="B461" s="155" t="s">
        <v>769</v>
      </c>
      <c r="C461" s="159" t="s">
        <v>770</v>
      </c>
      <c r="D461" s="160">
        <v>138.13</v>
      </c>
      <c r="E461" s="160">
        <v>98.84</v>
      </c>
      <c r="F461" s="160">
        <v>39.29</v>
      </c>
      <c r="G461" s="160"/>
      <c r="H461" s="161">
        <v>1407.86</v>
      </c>
      <c r="I461" s="161">
        <v>1175.25</v>
      </c>
      <c r="J461" s="161">
        <v>232.61</v>
      </c>
      <c r="K461" s="161"/>
      <c r="L461" s="365">
        <v>10.192282632302902</v>
      </c>
      <c r="M461" s="365">
        <v>11.890428976123026</v>
      </c>
      <c r="N461" s="365">
        <v>5.9203359633494532</v>
      </c>
      <c r="O461" s="365" t="s">
        <v>138</v>
      </c>
      <c r="P461" s="162"/>
      <c r="Q461" s="162"/>
      <c r="R461" s="162">
        <v>6</v>
      </c>
    </row>
    <row r="462" spans="1:18" ht="24">
      <c r="A462" s="158">
        <v>28</v>
      </c>
      <c r="B462" s="155" t="s">
        <v>771</v>
      </c>
      <c r="C462" s="159" t="s">
        <v>772</v>
      </c>
      <c r="D462" s="160">
        <v>681.69</v>
      </c>
      <c r="E462" s="160">
        <v>614.46</v>
      </c>
      <c r="F462" s="160">
        <v>67.23</v>
      </c>
      <c r="G462" s="160"/>
      <c r="H462" s="161">
        <v>7747.65</v>
      </c>
      <c r="I462" s="161">
        <v>7305.95</v>
      </c>
      <c r="J462" s="161">
        <v>441.7</v>
      </c>
      <c r="K462" s="161"/>
      <c r="L462" s="365">
        <v>11.365356687057165</v>
      </c>
      <c r="M462" s="365">
        <v>11.890033525371869</v>
      </c>
      <c r="N462" s="365">
        <v>6.5699836382567298</v>
      </c>
      <c r="O462" s="365" t="s">
        <v>138</v>
      </c>
      <c r="P462" s="162"/>
      <c r="Q462" s="162"/>
      <c r="R462" s="162">
        <v>6</v>
      </c>
    </row>
    <row r="463" spans="1:18" ht="36">
      <c r="A463" s="158">
        <v>29</v>
      </c>
      <c r="B463" s="155" t="s">
        <v>773</v>
      </c>
      <c r="C463" s="159" t="s">
        <v>774</v>
      </c>
      <c r="D463" s="160">
        <v>452.68</v>
      </c>
      <c r="E463" s="160">
        <v>409.64</v>
      </c>
      <c r="F463" s="160">
        <v>43.04</v>
      </c>
      <c r="G463" s="160"/>
      <c r="H463" s="161">
        <v>5153.38</v>
      </c>
      <c r="I463" s="161">
        <v>4870.63</v>
      </c>
      <c r="J463" s="161">
        <v>282.75</v>
      </c>
      <c r="K463" s="161"/>
      <c r="L463" s="365">
        <v>11.384156578598569</v>
      </c>
      <c r="M463" s="365">
        <v>11.890025388145689</v>
      </c>
      <c r="N463" s="365">
        <v>6.5694702602230484</v>
      </c>
      <c r="O463" s="365" t="s">
        <v>138</v>
      </c>
      <c r="P463" s="162"/>
      <c r="Q463" s="162"/>
      <c r="R463" s="162">
        <v>6</v>
      </c>
    </row>
    <row r="464" spans="1:18" ht="24">
      <c r="A464" s="158">
        <v>30</v>
      </c>
      <c r="B464" s="155" t="s">
        <v>775</v>
      </c>
      <c r="C464" s="159" t="s">
        <v>776</v>
      </c>
      <c r="D464" s="160">
        <v>1833.67</v>
      </c>
      <c r="E464" s="160">
        <v>486.06</v>
      </c>
      <c r="F464" s="160">
        <v>58.33</v>
      </c>
      <c r="G464" s="160">
        <v>1289.28</v>
      </c>
      <c r="H464" s="161">
        <v>9787.99</v>
      </c>
      <c r="I464" s="161">
        <v>5779.33</v>
      </c>
      <c r="J464" s="161">
        <v>376.15</v>
      </c>
      <c r="K464" s="161">
        <v>3632.51</v>
      </c>
      <c r="L464" s="365">
        <v>5.3379233995211788</v>
      </c>
      <c r="M464" s="365">
        <v>11.89015759371271</v>
      </c>
      <c r="N464" s="365">
        <v>6.4486542088119316</v>
      </c>
      <c r="O464" s="365">
        <v>2.8174717671878882</v>
      </c>
      <c r="P464" s="162"/>
      <c r="Q464" s="162"/>
      <c r="R464" s="162">
        <v>6</v>
      </c>
    </row>
    <row r="465" spans="1:18" ht="24">
      <c r="A465" s="163">
        <v>31</v>
      </c>
      <c r="B465" s="164" t="s">
        <v>777</v>
      </c>
      <c r="C465" s="165" t="s">
        <v>778</v>
      </c>
      <c r="D465" s="166">
        <v>2173.77</v>
      </c>
      <c r="E465" s="166">
        <v>370.92</v>
      </c>
      <c r="F465" s="166">
        <v>53.69</v>
      </c>
      <c r="G465" s="166">
        <v>1749.16</v>
      </c>
      <c r="H465" s="167">
        <v>9673.1</v>
      </c>
      <c r="I465" s="167">
        <v>4410.22</v>
      </c>
      <c r="J465" s="167">
        <v>334.7</v>
      </c>
      <c r="K465" s="167">
        <v>4928.18</v>
      </c>
      <c r="L465" s="366">
        <v>4.4499188046573463</v>
      </c>
      <c r="M465" s="366">
        <v>11.889949315216219</v>
      </c>
      <c r="N465" s="366">
        <v>6.2339355559694543</v>
      </c>
      <c r="O465" s="366">
        <v>2.8174552356559719</v>
      </c>
      <c r="P465" s="168"/>
      <c r="Q465" s="168"/>
      <c r="R465" s="168">
        <v>6</v>
      </c>
    </row>
    <row r="466" spans="1:18" ht="12.75">
      <c r="A466" s="101" t="s">
        <v>779</v>
      </c>
      <c r="B466" s="100"/>
      <c r="C466" s="100"/>
      <c r="D466" s="100"/>
      <c r="E466" s="100"/>
      <c r="F466" s="100"/>
      <c r="G466" s="100"/>
      <c r="H466" s="100"/>
      <c r="I466" s="100"/>
      <c r="J466" s="100"/>
      <c r="K466" s="100"/>
      <c r="L466" s="100"/>
      <c r="M466" s="100"/>
      <c r="N466" s="100"/>
      <c r="O466" s="100"/>
      <c r="P466" s="100"/>
      <c r="Q466" s="100"/>
      <c r="R466" s="100"/>
    </row>
    <row r="467" spans="1:18" ht="36">
      <c r="A467" s="158">
        <v>32</v>
      </c>
      <c r="B467" s="155" t="s">
        <v>780</v>
      </c>
      <c r="C467" s="159" t="s">
        <v>781</v>
      </c>
      <c r="D467" s="160">
        <v>1784.68</v>
      </c>
      <c r="E467" s="160">
        <v>361.1</v>
      </c>
      <c r="F467" s="160">
        <v>5.98</v>
      </c>
      <c r="G467" s="160">
        <v>1417.6</v>
      </c>
      <c r="H467" s="161">
        <v>10132.94</v>
      </c>
      <c r="I467" s="161">
        <v>4293.2700000000004</v>
      </c>
      <c r="J467" s="161">
        <v>30.04</v>
      </c>
      <c r="K467" s="161">
        <v>5809.63</v>
      </c>
      <c r="L467" s="365">
        <v>5.677734944079611</v>
      </c>
      <c r="M467" s="365">
        <v>11.8894212129604</v>
      </c>
      <c r="N467" s="365">
        <v>5.023411371237458</v>
      </c>
      <c r="O467" s="365">
        <v>4.098215293453725</v>
      </c>
      <c r="P467" s="162"/>
      <c r="Q467" s="162"/>
      <c r="R467" s="162">
        <v>7</v>
      </c>
    </row>
    <row r="468" spans="1:18" ht="36">
      <c r="A468" s="158">
        <v>33</v>
      </c>
      <c r="B468" s="155" t="s">
        <v>782</v>
      </c>
      <c r="C468" s="159" t="s">
        <v>783</v>
      </c>
      <c r="D468" s="160">
        <v>10730.25</v>
      </c>
      <c r="E468" s="160">
        <v>1181.23</v>
      </c>
      <c r="F468" s="160">
        <v>25.74</v>
      </c>
      <c r="G468" s="160">
        <v>9523.2800000000007</v>
      </c>
      <c r="H468" s="161">
        <v>53291.24</v>
      </c>
      <c r="I468" s="161">
        <v>14044.24</v>
      </c>
      <c r="J468" s="161">
        <v>131.97</v>
      </c>
      <c r="K468" s="161">
        <v>39115.03</v>
      </c>
      <c r="L468" s="365">
        <v>4.9664490575708857</v>
      </c>
      <c r="M468" s="365">
        <v>11.88950500749219</v>
      </c>
      <c r="N468" s="365">
        <v>5.1270396270396272</v>
      </c>
      <c r="O468" s="365">
        <v>4.1073065162423026</v>
      </c>
      <c r="P468" s="162"/>
      <c r="Q468" s="162"/>
      <c r="R468" s="162">
        <v>7</v>
      </c>
    </row>
    <row r="469" spans="1:18" ht="36">
      <c r="A469" s="158">
        <v>34</v>
      </c>
      <c r="B469" s="155" t="s">
        <v>784</v>
      </c>
      <c r="C469" s="159" t="s">
        <v>785</v>
      </c>
      <c r="D469" s="160">
        <v>21019.4</v>
      </c>
      <c r="E469" s="160">
        <v>1818.28</v>
      </c>
      <c r="F469" s="160">
        <v>52.58</v>
      </c>
      <c r="G469" s="160">
        <v>19148.54</v>
      </c>
      <c r="H469" s="161">
        <v>100556.28</v>
      </c>
      <c r="I469" s="161">
        <v>21618.51</v>
      </c>
      <c r="J469" s="161">
        <v>271.02</v>
      </c>
      <c r="K469" s="161">
        <v>78666.75</v>
      </c>
      <c r="L469" s="365">
        <v>4.7839748042284747</v>
      </c>
      <c r="M469" s="365">
        <v>11.889538464922893</v>
      </c>
      <c r="N469" s="365">
        <v>5.1544313427158617</v>
      </c>
      <c r="O469" s="365">
        <v>4.1082374948690603</v>
      </c>
      <c r="P469" s="162"/>
      <c r="Q469" s="162"/>
      <c r="R469" s="162">
        <v>7</v>
      </c>
    </row>
    <row r="470" spans="1:18" ht="36">
      <c r="A470" s="158">
        <v>35</v>
      </c>
      <c r="B470" s="155" t="s">
        <v>786</v>
      </c>
      <c r="C470" s="159" t="s">
        <v>787</v>
      </c>
      <c r="D470" s="160">
        <v>1941.73</v>
      </c>
      <c r="E470" s="160">
        <v>362.85</v>
      </c>
      <c r="F470" s="160">
        <v>11.22</v>
      </c>
      <c r="G470" s="160">
        <v>1567.66</v>
      </c>
      <c r="H470" s="161">
        <v>11488.3</v>
      </c>
      <c r="I470" s="161">
        <v>4314.13</v>
      </c>
      <c r="J470" s="161">
        <v>55.35</v>
      </c>
      <c r="K470" s="161">
        <v>7118.82</v>
      </c>
      <c r="L470" s="365">
        <v>5.9165280445788033</v>
      </c>
      <c r="M470" s="365">
        <v>11.889568692297091</v>
      </c>
      <c r="N470" s="365">
        <v>4.9331550802139033</v>
      </c>
      <c r="O470" s="365">
        <v>4.5410484416263728</v>
      </c>
      <c r="P470" s="162"/>
      <c r="Q470" s="162"/>
      <c r="R470" s="162">
        <v>7</v>
      </c>
    </row>
    <row r="471" spans="1:18" ht="36">
      <c r="A471" s="158">
        <v>36</v>
      </c>
      <c r="B471" s="155" t="s">
        <v>788</v>
      </c>
      <c r="C471" s="159" t="s">
        <v>789</v>
      </c>
      <c r="D471" s="160">
        <v>12049.67</v>
      </c>
      <c r="E471" s="160">
        <v>1130.97</v>
      </c>
      <c r="F471" s="160">
        <v>49.65</v>
      </c>
      <c r="G471" s="160">
        <v>10869.05</v>
      </c>
      <c r="H471" s="161">
        <v>64601.7</v>
      </c>
      <c r="I471" s="161">
        <v>13446.69</v>
      </c>
      <c r="J471" s="161">
        <v>252.11</v>
      </c>
      <c r="K471" s="161">
        <v>50902.9</v>
      </c>
      <c r="L471" s="365">
        <v>5.3612837529990447</v>
      </c>
      <c r="M471" s="365">
        <v>11.889519615904931</v>
      </c>
      <c r="N471" s="365">
        <v>5.0777442094662639</v>
      </c>
      <c r="O471" s="365">
        <v>4.6832887878885465</v>
      </c>
      <c r="P471" s="162"/>
      <c r="Q471" s="162"/>
      <c r="R471" s="162">
        <v>7</v>
      </c>
    </row>
    <row r="472" spans="1:18" ht="36">
      <c r="A472" s="163">
        <v>37</v>
      </c>
      <c r="B472" s="164" t="s">
        <v>790</v>
      </c>
      <c r="C472" s="165" t="s">
        <v>791</v>
      </c>
      <c r="D472" s="166">
        <v>23758.32</v>
      </c>
      <c r="E472" s="166">
        <v>1828.6</v>
      </c>
      <c r="F472" s="166">
        <v>99.3</v>
      </c>
      <c r="G472" s="166">
        <v>21830.42</v>
      </c>
      <c r="H472" s="167">
        <v>124428.27</v>
      </c>
      <c r="I472" s="167">
        <v>21741.21</v>
      </c>
      <c r="J472" s="167">
        <v>504.22</v>
      </c>
      <c r="K472" s="167">
        <v>102182.84</v>
      </c>
      <c r="L472" s="366">
        <v>5.2372503611366463</v>
      </c>
      <c r="M472" s="366">
        <v>11.889538444711802</v>
      </c>
      <c r="N472" s="366">
        <v>5.0777442094662639</v>
      </c>
      <c r="O472" s="366">
        <v>4.6807546533690143</v>
      </c>
      <c r="P472" s="168"/>
      <c r="Q472" s="168"/>
      <c r="R472" s="168">
        <v>7</v>
      </c>
    </row>
    <row r="473" spans="1:18" ht="12.75">
      <c r="A473" s="101" t="s">
        <v>792</v>
      </c>
      <c r="B473" s="100"/>
      <c r="C473" s="100"/>
      <c r="D473" s="100"/>
      <c r="E473" s="100"/>
      <c r="F473" s="100"/>
      <c r="G473" s="100"/>
      <c r="H473" s="100"/>
      <c r="I473" s="100"/>
      <c r="J473" s="100"/>
      <c r="K473" s="100"/>
      <c r="L473" s="100"/>
      <c r="M473" s="100"/>
      <c r="N473" s="100"/>
      <c r="O473" s="100"/>
      <c r="P473" s="100"/>
      <c r="Q473" s="100"/>
      <c r="R473" s="100"/>
    </row>
    <row r="474" spans="1:18" ht="36">
      <c r="A474" s="158">
        <v>38</v>
      </c>
      <c r="B474" s="155" t="s">
        <v>793</v>
      </c>
      <c r="C474" s="159" t="s">
        <v>794</v>
      </c>
      <c r="D474" s="160">
        <v>1427.87</v>
      </c>
      <c r="E474" s="160">
        <v>411.71</v>
      </c>
      <c r="F474" s="160">
        <v>13.05</v>
      </c>
      <c r="G474" s="160">
        <v>1003.11</v>
      </c>
      <c r="H474" s="161">
        <v>8917.8700000000008</v>
      </c>
      <c r="I474" s="161">
        <v>4895.33</v>
      </c>
      <c r="J474" s="161">
        <v>67.17</v>
      </c>
      <c r="K474" s="161">
        <v>3955.37</v>
      </c>
      <c r="L474" s="365">
        <v>6.2455755776086068</v>
      </c>
      <c r="M474" s="365">
        <v>11.890238274513614</v>
      </c>
      <c r="N474" s="365">
        <v>5.1471264367816092</v>
      </c>
      <c r="O474" s="365">
        <v>3.9431069374246093</v>
      </c>
      <c r="P474" s="162"/>
      <c r="Q474" s="162"/>
      <c r="R474" s="162">
        <v>8</v>
      </c>
    </row>
    <row r="475" spans="1:18" ht="36">
      <c r="A475" s="158">
        <v>39</v>
      </c>
      <c r="B475" s="155" t="s">
        <v>795</v>
      </c>
      <c r="C475" s="159" t="s">
        <v>796</v>
      </c>
      <c r="D475" s="160">
        <v>2849.08</v>
      </c>
      <c r="E475" s="160">
        <v>431.42</v>
      </c>
      <c r="F475" s="160">
        <v>38.43</v>
      </c>
      <c r="G475" s="160">
        <v>2379.23</v>
      </c>
      <c r="H475" s="161">
        <v>14629.59</v>
      </c>
      <c r="I475" s="161">
        <v>5129.6499999999996</v>
      </c>
      <c r="J475" s="161">
        <v>196.76</v>
      </c>
      <c r="K475" s="161">
        <v>9303.18</v>
      </c>
      <c r="L475" s="365">
        <v>5.134847038342202</v>
      </c>
      <c r="M475" s="365">
        <v>11.890153446757219</v>
      </c>
      <c r="N475" s="365">
        <v>5.119958365860005</v>
      </c>
      <c r="O475" s="365">
        <v>3.9101642127915337</v>
      </c>
      <c r="P475" s="162"/>
      <c r="Q475" s="162"/>
      <c r="R475" s="162">
        <v>8</v>
      </c>
    </row>
    <row r="476" spans="1:18" ht="36">
      <c r="A476" s="163">
        <v>40</v>
      </c>
      <c r="B476" s="164" t="s">
        <v>797</v>
      </c>
      <c r="C476" s="165" t="s">
        <v>798</v>
      </c>
      <c r="D476" s="166">
        <v>6372.16</v>
      </c>
      <c r="E476" s="166">
        <v>599.6</v>
      </c>
      <c r="F476" s="166">
        <v>90.64</v>
      </c>
      <c r="G476" s="166">
        <v>5681.92</v>
      </c>
      <c r="H476" s="167">
        <v>29732.7</v>
      </c>
      <c r="I476" s="167">
        <v>7129.36</v>
      </c>
      <c r="J476" s="167">
        <v>465.42</v>
      </c>
      <c r="K476" s="167">
        <v>22137.919999999998</v>
      </c>
      <c r="L476" s="366">
        <v>4.6660316125144377</v>
      </c>
      <c r="M476" s="366">
        <v>11.890193462308204</v>
      </c>
      <c r="N476" s="366">
        <v>5.1348190644307152</v>
      </c>
      <c r="O476" s="366">
        <v>3.8962041000225272</v>
      </c>
      <c r="P476" s="168"/>
      <c r="Q476" s="168"/>
      <c r="R476" s="168">
        <v>8</v>
      </c>
    </row>
    <row r="477" spans="1:18" ht="12.75">
      <c r="A477" s="101" t="s">
        <v>799</v>
      </c>
      <c r="B477" s="100"/>
      <c r="C477" s="100"/>
      <c r="D477" s="100"/>
      <c r="E477" s="100"/>
      <c r="F477" s="100"/>
      <c r="G477" s="100"/>
      <c r="H477" s="100"/>
      <c r="I477" s="100"/>
      <c r="J477" s="100"/>
      <c r="K477" s="100"/>
      <c r="L477" s="100"/>
      <c r="M477" s="100"/>
      <c r="N477" s="100"/>
      <c r="O477" s="100"/>
      <c r="P477" s="100"/>
      <c r="Q477" s="100"/>
      <c r="R477" s="100"/>
    </row>
    <row r="478" spans="1:18" ht="36">
      <c r="A478" s="158">
        <v>41</v>
      </c>
      <c r="B478" s="155" t="s">
        <v>800</v>
      </c>
      <c r="C478" s="159" t="s">
        <v>801</v>
      </c>
      <c r="D478" s="160">
        <v>680.69</v>
      </c>
      <c r="E478" s="160">
        <v>47.82</v>
      </c>
      <c r="F478" s="160">
        <v>14.15</v>
      </c>
      <c r="G478" s="160">
        <v>618.72</v>
      </c>
      <c r="H478" s="161">
        <v>3251.04</v>
      </c>
      <c r="I478" s="161">
        <v>568.62</v>
      </c>
      <c r="J478" s="161">
        <v>74.260000000000005</v>
      </c>
      <c r="K478" s="161">
        <v>2608.16</v>
      </c>
      <c r="L478" s="365">
        <v>4.7760948449367548</v>
      </c>
      <c r="M478" s="365">
        <v>11.890840652446675</v>
      </c>
      <c r="N478" s="365">
        <v>5.2480565371024737</v>
      </c>
      <c r="O478" s="365">
        <v>4.2154124644427204</v>
      </c>
      <c r="P478" s="162"/>
      <c r="Q478" s="162"/>
      <c r="R478" s="162">
        <v>9</v>
      </c>
    </row>
    <row r="479" spans="1:18" ht="36">
      <c r="A479" s="163">
        <v>42</v>
      </c>
      <c r="B479" s="164" t="s">
        <v>802</v>
      </c>
      <c r="C479" s="165" t="s">
        <v>803</v>
      </c>
      <c r="D479" s="166">
        <v>1501.88</v>
      </c>
      <c r="E479" s="166">
        <v>95.54</v>
      </c>
      <c r="F479" s="166">
        <v>14.15</v>
      </c>
      <c r="G479" s="166">
        <v>1392.19</v>
      </c>
      <c r="H479" s="167">
        <v>7079.21</v>
      </c>
      <c r="I479" s="167">
        <v>1135.97</v>
      </c>
      <c r="J479" s="167">
        <v>74.260000000000005</v>
      </c>
      <c r="K479" s="167">
        <v>5868.98</v>
      </c>
      <c r="L479" s="366">
        <v>4.7135656643673256</v>
      </c>
      <c r="M479" s="366">
        <v>11.889993719907892</v>
      </c>
      <c r="N479" s="366">
        <v>5.2480565371024737</v>
      </c>
      <c r="O479" s="366">
        <v>4.2156458529367393</v>
      </c>
      <c r="P479" s="168"/>
      <c r="Q479" s="168"/>
      <c r="R479" s="168">
        <v>9</v>
      </c>
    </row>
    <row r="480" spans="1:18" ht="12.75">
      <c r="A480" s="101" t="s">
        <v>804</v>
      </c>
      <c r="B480" s="100"/>
      <c r="C480" s="100"/>
      <c r="D480" s="100"/>
      <c r="E480" s="100"/>
      <c r="F480" s="100"/>
      <c r="G480" s="100"/>
      <c r="H480" s="100"/>
      <c r="I480" s="100"/>
      <c r="J480" s="100"/>
      <c r="K480" s="100"/>
      <c r="L480" s="100"/>
      <c r="M480" s="100"/>
      <c r="N480" s="100"/>
      <c r="O480" s="100"/>
      <c r="P480" s="100"/>
      <c r="Q480" s="100"/>
      <c r="R480" s="100"/>
    </row>
    <row r="481" spans="1:18" ht="24">
      <c r="A481" s="158">
        <v>43</v>
      </c>
      <c r="B481" s="155" t="s">
        <v>805</v>
      </c>
      <c r="C481" s="159" t="s">
        <v>806</v>
      </c>
      <c r="D481" s="160">
        <v>702.48</v>
      </c>
      <c r="E481" s="160">
        <v>415.04</v>
      </c>
      <c r="F481" s="160">
        <v>32.729999999999997</v>
      </c>
      <c r="G481" s="160">
        <v>254.71</v>
      </c>
      <c r="H481" s="161">
        <v>6634.89</v>
      </c>
      <c r="I481" s="161">
        <v>4934.8500000000004</v>
      </c>
      <c r="J481" s="161">
        <v>194.03</v>
      </c>
      <c r="K481" s="161">
        <v>1506.01</v>
      </c>
      <c r="L481" s="365">
        <v>9.4449521694567817</v>
      </c>
      <c r="M481" s="365">
        <v>11.890058789514264</v>
      </c>
      <c r="N481" s="365">
        <v>5.9282004277421336</v>
      </c>
      <c r="O481" s="365">
        <v>5.912645753994739</v>
      </c>
      <c r="P481" s="162"/>
      <c r="Q481" s="162"/>
      <c r="R481" s="162">
        <v>10</v>
      </c>
    </row>
    <row r="482" spans="1:18" ht="24">
      <c r="A482" s="158">
        <v>44</v>
      </c>
      <c r="B482" s="155" t="s">
        <v>807</v>
      </c>
      <c r="C482" s="159" t="s">
        <v>808</v>
      </c>
      <c r="D482" s="160">
        <v>1366.9</v>
      </c>
      <c r="E482" s="160">
        <v>706.68</v>
      </c>
      <c r="F482" s="160">
        <v>69.56</v>
      </c>
      <c r="G482" s="160">
        <v>590.66</v>
      </c>
      <c r="H482" s="161">
        <v>12303.15</v>
      </c>
      <c r="I482" s="161">
        <v>8402.4500000000007</v>
      </c>
      <c r="J482" s="161">
        <v>412.33</v>
      </c>
      <c r="K482" s="161">
        <v>3488.37</v>
      </c>
      <c r="L482" s="365">
        <v>9.0007681615333954</v>
      </c>
      <c r="M482" s="365">
        <v>11.890035093677479</v>
      </c>
      <c r="N482" s="365">
        <v>5.9276883266244962</v>
      </c>
      <c r="O482" s="365">
        <v>5.9058849422679716</v>
      </c>
      <c r="P482" s="162"/>
      <c r="Q482" s="162"/>
      <c r="R482" s="162">
        <v>10</v>
      </c>
    </row>
    <row r="483" spans="1:18" ht="24">
      <c r="A483" s="158">
        <v>45</v>
      </c>
      <c r="B483" s="155" t="s">
        <v>809</v>
      </c>
      <c r="C483" s="159" t="s">
        <v>810</v>
      </c>
      <c r="D483" s="160">
        <v>2671.95</v>
      </c>
      <c r="E483" s="160">
        <v>1265.9000000000001</v>
      </c>
      <c r="F483" s="160">
        <v>141.16</v>
      </c>
      <c r="G483" s="160">
        <v>1264.8900000000001</v>
      </c>
      <c r="H483" s="161">
        <v>23361.14</v>
      </c>
      <c r="I483" s="161">
        <v>15051.71</v>
      </c>
      <c r="J483" s="161">
        <v>836.78</v>
      </c>
      <c r="K483" s="161">
        <v>7472.65</v>
      </c>
      <c r="L483" s="365">
        <v>8.7431052227773733</v>
      </c>
      <c r="M483" s="365">
        <v>11.890125602338255</v>
      </c>
      <c r="N483" s="365">
        <v>5.9278832530461889</v>
      </c>
      <c r="O483" s="365">
        <v>5.9077469187043929</v>
      </c>
      <c r="P483" s="162"/>
      <c r="Q483" s="162"/>
      <c r="R483" s="162">
        <v>10</v>
      </c>
    </row>
    <row r="484" spans="1:18" ht="24">
      <c r="A484" s="158">
        <v>46</v>
      </c>
      <c r="B484" s="155" t="s">
        <v>811</v>
      </c>
      <c r="C484" s="159" t="s">
        <v>812</v>
      </c>
      <c r="D484" s="160">
        <v>1605.98</v>
      </c>
      <c r="E484" s="160">
        <v>1100.83</v>
      </c>
      <c r="F484" s="160">
        <v>52.17</v>
      </c>
      <c r="G484" s="160">
        <v>452.98</v>
      </c>
      <c r="H484" s="161">
        <v>15998.05</v>
      </c>
      <c r="I484" s="161">
        <v>13088.91</v>
      </c>
      <c r="J484" s="161">
        <v>309.25</v>
      </c>
      <c r="K484" s="161">
        <v>2599.89</v>
      </c>
      <c r="L484" s="365">
        <v>9.9615499570355794</v>
      </c>
      <c r="M484" s="365">
        <v>11.890037517146155</v>
      </c>
      <c r="N484" s="365">
        <v>5.9277362468851829</v>
      </c>
      <c r="O484" s="365">
        <v>5.7395249238376964</v>
      </c>
      <c r="P484" s="162"/>
      <c r="Q484" s="162"/>
      <c r="R484" s="162">
        <v>10</v>
      </c>
    </row>
    <row r="485" spans="1:18" ht="24">
      <c r="A485" s="158">
        <v>47</v>
      </c>
      <c r="B485" s="155" t="s">
        <v>813</v>
      </c>
      <c r="C485" s="159" t="s">
        <v>814</v>
      </c>
      <c r="D485" s="160">
        <v>3052.2</v>
      </c>
      <c r="E485" s="160">
        <v>1879.44</v>
      </c>
      <c r="F485" s="160">
        <v>125.82</v>
      </c>
      <c r="G485" s="160">
        <v>1046.94</v>
      </c>
      <c r="H485" s="161">
        <v>29100.48</v>
      </c>
      <c r="I485" s="161">
        <v>22346.75</v>
      </c>
      <c r="J485" s="161">
        <v>745.82</v>
      </c>
      <c r="K485" s="161">
        <v>6007.91</v>
      </c>
      <c r="L485" s="365">
        <v>9.5342638097110282</v>
      </c>
      <c r="M485" s="365">
        <v>11.890110884093135</v>
      </c>
      <c r="N485" s="365">
        <v>5.9276744555714522</v>
      </c>
      <c r="O485" s="365">
        <v>5.7385428009245985</v>
      </c>
      <c r="P485" s="162"/>
      <c r="Q485" s="162"/>
      <c r="R485" s="162">
        <v>10</v>
      </c>
    </row>
    <row r="486" spans="1:18" ht="24">
      <c r="A486" s="158">
        <v>48</v>
      </c>
      <c r="B486" s="155" t="s">
        <v>815</v>
      </c>
      <c r="C486" s="159" t="s">
        <v>816</v>
      </c>
      <c r="D486" s="160">
        <v>6297.75</v>
      </c>
      <c r="E486" s="160">
        <v>3792.51</v>
      </c>
      <c r="F486" s="160">
        <v>258.79000000000002</v>
      </c>
      <c r="G486" s="160">
        <v>2246.4499999999998</v>
      </c>
      <c r="H486" s="161">
        <v>59519.3</v>
      </c>
      <c r="I486" s="161">
        <v>45093.33</v>
      </c>
      <c r="J486" s="161">
        <v>1534.09</v>
      </c>
      <c r="K486" s="161">
        <v>12891.88</v>
      </c>
      <c r="L486" s="365">
        <v>9.4508832519550641</v>
      </c>
      <c r="M486" s="365">
        <v>11.890101805927999</v>
      </c>
      <c r="N486" s="365">
        <v>5.9279338459755007</v>
      </c>
      <c r="O486" s="365">
        <v>5.7387789623628391</v>
      </c>
      <c r="P486" s="162"/>
      <c r="Q486" s="162"/>
      <c r="R486" s="162">
        <v>10</v>
      </c>
    </row>
    <row r="487" spans="1:18" ht="24">
      <c r="A487" s="158">
        <v>49</v>
      </c>
      <c r="B487" s="155" t="s">
        <v>817</v>
      </c>
      <c r="C487" s="159" t="s">
        <v>818</v>
      </c>
      <c r="D487" s="160">
        <v>786.64</v>
      </c>
      <c r="E487" s="160">
        <v>282.8</v>
      </c>
      <c r="F487" s="160">
        <v>16.37</v>
      </c>
      <c r="G487" s="160">
        <v>487.47</v>
      </c>
      <c r="H487" s="161">
        <v>6157.23</v>
      </c>
      <c r="I487" s="161">
        <v>3362.58</v>
      </c>
      <c r="J487" s="161">
        <v>97.02</v>
      </c>
      <c r="K487" s="161">
        <v>2697.63</v>
      </c>
      <c r="L487" s="365">
        <v>7.827252618732838</v>
      </c>
      <c r="M487" s="365">
        <v>11.89031117397454</v>
      </c>
      <c r="N487" s="365">
        <v>5.9266951740989606</v>
      </c>
      <c r="O487" s="365">
        <v>5.5339405501877037</v>
      </c>
      <c r="P487" s="162"/>
      <c r="Q487" s="162"/>
      <c r="R487" s="162">
        <v>10</v>
      </c>
    </row>
    <row r="488" spans="1:18" ht="24">
      <c r="A488" s="158">
        <v>50</v>
      </c>
      <c r="B488" s="155" t="s">
        <v>819</v>
      </c>
      <c r="C488" s="159" t="s">
        <v>820</v>
      </c>
      <c r="D488" s="160">
        <v>1676.49</v>
      </c>
      <c r="E488" s="160">
        <v>503.91</v>
      </c>
      <c r="F488" s="160">
        <v>38.869999999999997</v>
      </c>
      <c r="G488" s="160">
        <v>1133.71</v>
      </c>
      <c r="H488" s="161">
        <v>12495.8</v>
      </c>
      <c r="I488" s="161">
        <v>5991.57</v>
      </c>
      <c r="J488" s="161">
        <v>230.42</v>
      </c>
      <c r="K488" s="161">
        <v>6273.81</v>
      </c>
      <c r="L488" s="365">
        <v>7.4535487834702261</v>
      </c>
      <c r="M488" s="365">
        <v>11.890158956956599</v>
      </c>
      <c r="N488" s="365">
        <v>5.9279650115770517</v>
      </c>
      <c r="O488" s="365">
        <v>5.5338755060818023</v>
      </c>
      <c r="P488" s="162"/>
      <c r="Q488" s="162"/>
      <c r="R488" s="162">
        <v>10</v>
      </c>
    </row>
    <row r="489" spans="1:18" ht="24">
      <c r="A489" s="158">
        <v>51</v>
      </c>
      <c r="B489" s="155" t="s">
        <v>821</v>
      </c>
      <c r="C489" s="159" t="s">
        <v>822</v>
      </c>
      <c r="D489" s="160">
        <v>3367.28</v>
      </c>
      <c r="E489" s="160">
        <v>890.03</v>
      </c>
      <c r="F489" s="160">
        <v>85.92</v>
      </c>
      <c r="G489" s="160">
        <v>2391.33</v>
      </c>
      <c r="H489" s="161">
        <v>24678.43</v>
      </c>
      <c r="I489" s="161">
        <v>10582.65</v>
      </c>
      <c r="J489" s="161">
        <v>509.34</v>
      </c>
      <c r="K489" s="161">
        <v>13586.44</v>
      </c>
      <c r="L489" s="365">
        <v>7.3288915682687508</v>
      </c>
      <c r="M489" s="365">
        <v>11.890217183690437</v>
      </c>
      <c r="N489" s="365">
        <v>5.9280726256983236</v>
      </c>
      <c r="O489" s="365">
        <v>5.6815412343758496</v>
      </c>
      <c r="P489" s="162"/>
      <c r="Q489" s="162"/>
      <c r="R489" s="162">
        <v>10</v>
      </c>
    </row>
    <row r="490" spans="1:18" ht="24">
      <c r="A490" s="158">
        <v>52</v>
      </c>
      <c r="B490" s="155" t="s">
        <v>823</v>
      </c>
      <c r="C490" s="159" t="s">
        <v>824</v>
      </c>
      <c r="D490" s="160">
        <v>1358.72</v>
      </c>
      <c r="E490" s="160">
        <v>562.42999999999995</v>
      </c>
      <c r="F490" s="160">
        <v>30.41</v>
      </c>
      <c r="G490" s="160">
        <v>765.88</v>
      </c>
      <c r="H490" s="161">
        <v>12810.05</v>
      </c>
      <c r="I490" s="161">
        <v>6687.53</v>
      </c>
      <c r="J490" s="161">
        <v>241.8</v>
      </c>
      <c r="K490" s="161">
        <v>5880.72</v>
      </c>
      <c r="L490" s="365">
        <v>9.428027849740932</v>
      </c>
      <c r="M490" s="365">
        <v>11.890421919172164</v>
      </c>
      <c r="N490" s="365">
        <v>7.9513317987504113</v>
      </c>
      <c r="O490" s="365">
        <v>7.6783830365070251</v>
      </c>
      <c r="P490" s="162"/>
      <c r="Q490" s="162"/>
      <c r="R490" s="162">
        <v>10</v>
      </c>
    </row>
    <row r="491" spans="1:18" ht="24">
      <c r="A491" s="158">
        <v>53</v>
      </c>
      <c r="B491" s="155" t="s">
        <v>825</v>
      </c>
      <c r="C491" s="159" t="s">
        <v>826</v>
      </c>
      <c r="D491" s="160">
        <v>3114.04</v>
      </c>
      <c r="E491" s="160">
        <v>1180.73</v>
      </c>
      <c r="F491" s="160">
        <v>79.819999999999993</v>
      </c>
      <c r="G491" s="160">
        <v>1853.49</v>
      </c>
      <c r="H491" s="161">
        <v>28455.47</v>
      </c>
      <c r="I491" s="161">
        <v>14039.28</v>
      </c>
      <c r="J491" s="161">
        <v>623.23</v>
      </c>
      <c r="K491" s="161">
        <v>13792.96</v>
      </c>
      <c r="L491" s="365">
        <v>9.1377984868530913</v>
      </c>
      <c r="M491" s="365">
        <v>11.890339027550754</v>
      </c>
      <c r="N491" s="365">
        <v>7.8079428714607877</v>
      </c>
      <c r="O491" s="365">
        <v>7.4416155468872232</v>
      </c>
      <c r="P491" s="162"/>
      <c r="Q491" s="162"/>
      <c r="R491" s="162">
        <v>10</v>
      </c>
    </row>
    <row r="492" spans="1:18" ht="24">
      <c r="A492" s="163">
        <v>54</v>
      </c>
      <c r="B492" s="164" t="s">
        <v>827</v>
      </c>
      <c r="C492" s="165" t="s">
        <v>828</v>
      </c>
      <c r="D492" s="166">
        <v>5343.14</v>
      </c>
      <c r="E492" s="166">
        <v>1447.34</v>
      </c>
      <c r="F492" s="166">
        <v>165.2</v>
      </c>
      <c r="G492" s="166">
        <v>3730.6</v>
      </c>
      <c r="H492" s="167">
        <v>46463.26</v>
      </c>
      <c r="I492" s="167">
        <v>17209.439999999999</v>
      </c>
      <c r="J492" s="167">
        <v>1286.29</v>
      </c>
      <c r="K492" s="167">
        <v>27967.53</v>
      </c>
      <c r="L492" s="366">
        <v>8.6958717158824204</v>
      </c>
      <c r="M492" s="366">
        <v>11.890392029516216</v>
      </c>
      <c r="N492" s="366">
        <v>7.7862590799031484</v>
      </c>
      <c r="O492" s="366">
        <v>7.4967914008470489</v>
      </c>
      <c r="P492" s="168"/>
      <c r="Q492" s="168"/>
      <c r="R492" s="168">
        <v>10</v>
      </c>
    </row>
    <row r="493" spans="1:18" ht="12.75">
      <c r="A493" s="101" t="s">
        <v>829</v>
      </c>
      <c r="B493" s="100"/>
      <c r="C493" s="100"/>
      <c r="D493" s="100"/>
      <c r="E493" s="100"/>
      <c r="F493" s="100"/>
      <c r="G493" s="100"/>
      <c r="H493" s="100"/>
      <c r="I493" s="100"/>
      <c r="J493" s="100"/>
      <c r="K493" s="100"/>
      <c r="L493" s="100"/>
      <c r="M493" s="100"/>
      <c r="N493" s="100"/>
      <c r="O493" s="100"/>
      <c r="P493" s="100"/>
      <c r="Q493" s="100"/>
      <c r="R493" s="100"/>
    </row>
    <row r="494" spans="1:18" ht="48">
      <c r="A494" s="158">
        <v>55</v>
      </c>
      <c r="B494" s="155" t="s">
        <v>830</v>
      </c>
      <c r="C494" s="159" t="s">
        <v>831</v>
      </c>
      <c r="D494" s="160">
        <v>3069.11</v>
      </c>
      <c r="E494" s="160">
        <v>249.37</v>
      </c>
      <c r="F494" s="160">
        <v>24.94</v>
      </c>
      <c r="G494" s="160">
        <v>2794.8</v>
      </c>
      <c r="H494" s="161">
        <v>12191.73</v>
      </c>
      <c r="I494" s="161">
        <v>2965.08</v>
      </c>
      <c r="J494" s="161">
        <v>137.05000000000001</v>
      </c>
      <c r="K494" s="161">
        <v>9089.6</v>
      </c>
      <c r="L494" s="365">
        <v>3.9723991645786558</v>
      </c>
      <c r="M494" s="365">
        <v>11.89028351445643</v>
      </c>
      <c r="N494" s="365">
        <v>5.4951884522854852</v>
      </c>
      <c r="O494" s="365">
        <v>3.252325747817375</v>
      </c>
      <c r="P494" s="162"/>
      <c r="Q494" s="162"/>
      <c r="R494" s="162">
        <v>11</v>
      </c>
    </row>
    <row r="495" spans="1:18" ht="48">
      <c r="A495" s="158">
        <v>56</v>
      </c>
      <c r="B495" s="155" t="s">
        <v>832</v>
      </c>
      <c r="C495" s="159" t="s">
        <v>833</v>
      </c>
      <c r="D495" s="160">
        <v>3036.63</v>
      </c>
      <c r="E495" s="160">
        <v>216.89</v>
      </c>
      <c r="F495" s="160">
        <v>24.94</v>
      </c>
      <c r="G495" s="160">
        <v>2794.8</v>
      </c>
      <c r="H495" s="161">
        <v>11805.57</v>
      </c>
      <c r="I495" s="161">
        <v>2578.92</v>
      </c>
      <c r="J495" s="161">
        <v>137.05000000000001</v>
      </c>
      <c r="K495" s="161">
        <v>9089.6</v>
      </c>
      <c r="L495" s="365">
        <v>3.8877209274755238</v>
      </c>
      <c r="M495" s="365">
        <v>11.89045138088432</v>
      </c>
      <c r="N495" s="365">
        <v>5.4951884522854852</v>
      </c>
      <c r="O495" s="365">
        <v>3.252325747817375</v>
      </c>
      <c r="P495" s="162"/>
      <c r="Q495" s="162"/>
      <c r="R495" s="162">
        <v>11</v>
      </c>
    </row>
    <row r="496" spans="1:18" ht="48">
      <c r="A496" s="158">
        <v>57</v>
      </c>
      <c r="B496" s="155" t="s">
        <v>834</v>
      </c>
      <c r="C496" s="159" t="s">
        <v>835</v>
      </c>
      <c r="D496" s="160">
        <v>3000.46</v>
      </c>
      <c r="E496" s="160">
        <v>298.27</v>
      </c>
      <c r="F496" s="160">
        <v>17.350000000000001</v>
      </c>
      <c r="G496" s="160">
        <v>2684.84</v>
      </c>
      <c r="H496" s="161">
        <v>19216.439999999999</v>
      </c>
      <c r="I496" s="161">
        <v>3546.49</v>
      </c>
      <c r="J496" s="161">
        <v>91.47</v>
      </c>
      <c r="K496" s="161">
        <v>15578.48</v>
      </c>
      <c r="L496" s="365">
        <v>6.4044979769768631</v>
      </c>
      <c r="M496" s="365">
        <v>11.890200154222685</v>
      </c>
      <c r="N496" s="365">
        <v>5.2720461095100859</v>
      </c>
      <c r="O496" s="365">
        <v>5.8023867344050295</v>
      </c>
      <c r="P496" s="162"/>
      <c r="Q496" s="162"/>
      <c r="R496" s="162">
        <v>11</v>
      </c>
    </row>
    <row r="497" spans="1:18" ht="48">
      <c r="A497" s="158">
        <v>58</v>
      </c>
      <c r="B497" s="155" t="s">
        <v>836</v>
      </c>
      <c r="C497" s="159" t="s">
        <v>837</v>
      </c>
      <c r="D497" s="160">
        <v>2956.34</v>
      </c>
      <c r="E497" s="160">
        <v>254.15</v>
      </c>
      <c r="F497" s="160">
        <v>17.350000000000001</v>
      </c>
      <c r="G497" s="160">
        <v>2684.84</v>
      </c>
      <c r="H497" s="161">
        <v>18691.89</v>
      </c>
      <c r="I497" s="161">
        <v>3021.94</v>
      </c>
      <c r="J497" s="161">
        <v>91.47</v>
      </c>
      <c r="K497" s="161">
        <v>15578.48</v>
      </c>
      <c r="L497" s="365">
        <v>6.3226455685070047</v>
      </c>
      <c r="M497" s="365">
        <v>11.890379697029314</v>
      </c>
      <c r="N497" s="365">
        <v>5.2720461095100859</v>
      </c>
      <c r="O497" s="365">
        <v>5.8023867344050295</v>
      </c>
      <c r="P497" s="162"/>
      <c r="Q497" s="162"/>
      <c r="R497" s="162">
        <v>11</v>
      </c>
    </row>
    <row r="498" spans="1:18" ht="36">
      <c r="A498" s="158">
        <v>59</v>
      </c>
      <c r="B498" s="155" t="s">
        <v>838</v>
      </c>
      <c r="C498" s="159" t="s">
        <v>839</v>
      </c>
      <c r="D498" s="160">
        <v>4382.88</v>
      </c>
      <c r="E498" s="160">
        <v>457.38</v>
      </c>
      <c r="F498" s="160">
        <v>12.05</v>
      </c>
      <c r="G498" s="160">
        <v>3913.45</v>
      </c>
      <c r="H498" s="161">
        <v>39304.78</v>
      </c>
      <c r="I498" s="161">
        <v>5438.3</v>
      </c>
      <c r="J498" s="161">
        <v>64.13</v>
      </c>
      <c r="K498" s="161">
        <v>33802.35</v>
      </c>
      <c r="L498" s="365">
        <v>8.9677974300003651</v>
      </c>
      <c r="M498" s="365">
        <v>11.890113253749618</v>
      </c>
      <c r="N498" s="365">
        <v>5.321991701244813</v>
      </c>
      <c r="O498" s="365">
        <v>8.6374809950299607</v>
      </c>
      <c r="P498" s="162"/>
      <c r="Q498" s="162"/>
      <c r="R498" s="162">
        <v>11</v>
      </c>
    </row>
    <row r="499" spans="1:18" ht="48">
      <c r="A499" s="158">
        <v>60</v>
      </c>
      <c r="B499" s="155" t="s">
        <v>840</v>
      </c>
      <c r="C499" s="159" t="s">
        <v>841</v>
      </c>
      <c r="D499" s="160">
        <v>4304.03</v>
      </c>
      <c r="E499" s="160">
        <v>378.53</v>
      </c>
      <c r="F499" s="160">
        <v>12.05</v>
      </c>
      <c r="G499" s="160">
        <v>3913.45</v>
      </c>
      <c r="H499" s="161">
        <v>38367.31</v>
      </c>
      <c r="I499" s="161">
        <v>4500.83</v>
      </c>
      <c r="J499" s="161">
        <v>64.13</v>
      </c>
      <c r="K499" s="161">
        <v>33802.35</v>
      </c>
      <c r="L499" s="365">
        <v>8.9142756904575471</v>
      </c>
      <c r="M499" s="365">
        <v>11.890286106781497</v>
      </c>
      <c r="N499" s="365">
        <v>5.321991701244813</v>
      </c>
      <c r="O499" s="365">
        <v>8.6374809950299607</v>
      </c>
      <c r="P499" s="162"/>
      <c r="Q499" s="162"/>
      <c r="R499" s="162">
        <v>11</v>
      </c>
    </row>
    <row r="500" spans="1:18" ht="36">
      <c r="A500" s="158">
        <v>61</v>
      </c>
      <c r="B500" s="155" t="s">
        <v>842</v>
      </c>
      <c r="C500" s="159" t="s">
        <v>843</v>
      </c>
      <c r="D500" s="160">
        <v>2126.9699999999998</v>
      </c>
      <c r="E500" s="160">
        <v>473.34</v>
      </c>
      <c r="F500" s="160">
        <v>23.52</v>
      </c>
      <c r="G500" s="160">
        <v>1630.11</v>
      </c>
      <c r="H500" s="161">
        <v>13857.83</v>
      </c>
      <c r="I500" s="161">
        <v>5628.17</v>
      </c>
      <c r="J500" s="161">
        <v>129.62</v>
      </c>
      <c r="K500" s="161">
        <v>8100.04</v>
      </c>
      <c r="L500" s="365">
        <v>6.5152917060419284</v>
      </c>
      <c r="M500" s="365">
        <v>11.89033253052774</v>
      </c>
      <c r="N500" s="365">
        <v>5.5110544217687076</v>
      </c>
      <c r="O500" s="365">
        <v>4.969014360994044</v>
      </c>
      <c r="P500" s="162"/>
      <c r="Q500" s="162"/>
      <c r="R500" s="162">
        <v>11</v>
      </c>
    </row>
    <row r="501" spans="1:18" ht="36">
      <c r="A501" s="163">
        <v>62</v>
      </c>
      <c r="B501" s="164" t="s">
        <v>844</v>
      </c>
      <c r="C501" s="165" t="s">
        <v>845</v>
      </c>
      <c r="D501" s="166">
        <v>3644.98</v>
      </c>
      <c r="E501" s="166">
        <v>246.65</v>
      </c>
      <c r="F501" s="166">
        <v>49.82</v>
      </c>
      <c r="G501" s="166">
        <v>3348.51</v>
      </c>
      <c r="H501" s="167">
        <v>19894.72</v>
      </c>
      <c r="I501" s="167">
        <v>2932.71</v>
      </c>
      <c r="J501" s="167">
        <v>272.07</v>
      </c>
      <c r="K501" s="167">
        <v>16689.939999999999</v>
      </c>
      <c r="L501" s="366">
        <v>5.4581149965157563</v>
      </c>
      <c r="M501" s="366">
        <v>11.890168254611797</v>
      </c>
      <c r="N501" s="366">
        <v>5.461059815335207</v>
      </c>
      <c r="O501" s="366">
        <v>4.9842885343033165</v>
      </c>
      <c r="P501" s="168"/>
      <c r="Q501" s="168"/>
      <c r="R501" s="168">
        <v>11</v>
      </c>
    </row>
    <row r="502" spans="1:18" ht="12.75">
      <c r="A502" s="101" t="s">
        <v>846</v>
      </c>
      <c r="B502" s="100"/>
      <c r="C502" s="100"/>
      <c r="D502" s="100"/>
      <c r="E502" s="100"/>
      <c r="F502" s="100"/>
      <c r="G502" s="100"/>
      <c r="H502" s="100"/>
      <c r="I502" s="100"/>
      <c r="J502" s="100"/>
      <c r="K502" s="100"/>
      <c r="L502" s="100"/>
      <c r="M502" s="100"/>
      <c r="N502" s="100"/>
      <c r="O502" s="100"/>
      <c r="P502" s="100"/>
      <c r="Q502" s="100"/>
      <c r="R502" s="100"/>
    </row>
    <row r="503" spans="1:18" ht="36">
      <c r="A503" s="158">
        <v>63</v>
      </c>
      <c r="B503" s="155" t="s">
        <v>847</v>
      </c>
      <c r="C503" s="159" t="s">
        <v>848</v>
      </c>
      <c r="D503" s="160">
        <v>25464.11</v>
      </c>
      <c r="E503" s="160">
        <v>1621.98</v>
      </c>
      <c r="F503" s="160">
        <v>14.67</v>
      </c>
      <c r="G503" s="160">
        <v>23827.46</v>
      </c>
      <c r="H503" s="161">
        <v>116847.49</v>
      </c>
      <c r="I503" s="161">
        <v>19285.29</v>
      </c>
      <c r="J503" s="161">
        <v>82.7</v>
      </c>
      <c r="K503" s="161">
        <v>97479.5</v>
      </c>
      <c r="L503" s="365">
        <v>4.5887128982713321</v>
      </c>
      <c r="M503" s="365">
        <v>11.889967817112419</v>
      </c>
      <c r="N503" s="365">
        <v>5.6373551465576011</v>
      </c>
      <c r="O503" s="365">
        <v>4.0910571248467109</v>
      </c>
      <c r="P503" s="162"/>
      <c r="Q503" s="162"/>
      <c r="R503" s="162">
        <v>12</v>
      </c>
    </row>
    <row r="504" spans="1:18" ht="36">
      <c r="A504" s="163">
        <v>64</v>
      </c>
      <c r="B504" s="164" t="s">
        <v>849</v>
      </c>
      <c r="C504" s="165" t="s">
        <v>850</v>
      </c>
      <c r="D504" s="166">
        <v>16613.349999999999</v>
      </c>
      <c r="E504" s="166">
        <v>1091.3599999999999</v>
      </c>
      <c r="F504" s="166">
        <v>29.31</v>
      </c>
      <c r="G504" s="166">
        <v>15492.68</v>
      </c>
      <c r="H504" s="167">
        <v>75687.839999999997</v>
      </c>
      <c r="I504" s="167">
        <v>12976.17</v>
      </c>
      <c r="J504" s="167">
        <v>177.25</v>
      </c>
      <c r="K504" s="167">
        <v>62534.42</v>
      </c>
      <c r="L504" s="366">
        <v>4.5558445467049093</v>
      </c>
      <c r="M504" s="366">
        <v>11.889908004691396</v>
      </c>
      <c r="N504" s="366">
        <v>6.047424087342204</v>
      </c>
      <c r="O504" s="366">
        <v>4.0363849250097461</v>
      </c>
      <c r="P504" s="168"/>
      <c r="Q504" s="168"/>
      <c r="R504" s="168">
        <v>12</v>
      </c>
    </row>
    <row r="505" spans="1:18" ht="12.75">
      <c r="A505" s="101" t="s">
        <v>851</v>
      </c>
      <c r="B505" s="100"/>
      <c r="C505" s="100"/>
      <c r="D505" s="100"/>
      <c r="E505" s="100"/>
      <c r="F505" s="100"/>
      <c r="G505" s="100"/>
      <c r="H505" s="100"/>
      <c r="I505" s="100"/>
      <c r="J505" s="100"/>
      <c r="K505" s="100"/>
      <c r="L505" s="100"/>
      <c r="M505" s="100"/>
      <c r="N505" s="100"/>
      <c r="O505" s="100"/>
      <c r="P505" s="100"/>
      <c r="Q505" s="100"/>
      <c r="R505" s="100"/>
    </row>
    <row r="506" spans="1:18">
      <c r="A506" s="163">
        <v>65</v>
      </c>
      <c r="B506" s="164" t="s">
        <v>852</v>
      </c>
      <c r="C506" s="165" t="s">
        <v>853</v>
      </c>
      <c r="D506" s="166">
        <v>1715.93</v>
      </c>
      <c r="E506" s="166">
        <v>345.19</v>
      </c>
      <c r="F506" s="166"/>
      <c r="G506" s="166">
        <v>1370.74</v>
      </c>
      <c r="H506" s="167">
        <v>10963.98</v>
      </c>
      <c r="I506" s="167">
        <v>4104.37</v>
      </c>
      <c r="J506" s="167"/>
      <c r="K506" s="167">
        <v>6859.61</v>
      </c>
      <c r="L506" s="366">
        <v>6.3895263792812056</v>
      </c>
      <c r="M506" s="366">
        <v>11.890176424577769</v>
      </c>
      <c r="N506" s="366" t="s">
        <v>138</v>
      </c>
      <c r="O506" s="366">
        <v>5.0043115397522504</v>
      </c>
      <c r="P506" s="168"/>
      <c r="Q506" s="168"/>
      <c r="R506" s="168">
        <v>13</v>
      </c>
    </row>
    <row r="507" spans="1:18" ht="12.75">
      <c r="A507" s="101" t="s">
        <v>854</v>
      </c>
      <c r="B507" s="100"/>
      <c r="C507" s="100"/>
      <c r="D507" s="100"/>
      <c r="E507" s="100"/>
      <c r="F507" s="100"/>
      <c r="G507" s="100"/>
      <c r="H507" s="100"/>
      <c r="I507" s="100"/>
      <c r="J507" s="100"/>
      <c r="K507" s="100"/>
      <c r="L507" s="100"/>
      <c r="M507" s="100"/>
      <c r="N507" s="100"/>
      <c r="O507" s="100"/>
      <c r="P507" s="100"/>
      <c r="Q507" s="100"/>
      <c r="R507" s="100"/>
    </row>
    <row r="508" spans="1:18" ht="24">
      <c r="A508" s="158">
        <v>66</v>
      </c>
      <c r="B508" s="155" t="s">
        <v>855</v>
      </c>
      <c r="C508" s="159" t="s">
        <v>856</v>
      </c>
      <c r="D508" s="160">
        <v>27310.27</v>
      </c>
      <c r="E508" s="160">
        <v>6401</v>
      </c>
      <c r="F508" s="160">
        <v>58.2</v>
      </c>
      <c r="G508" s="160">
        <v>20851.07</v>
      </c>
      <c r="H508" s="161">
        <v>154414.76999999999</v>
      </c>
      <c r="I508" s="161">
        <v>76105.91</v>
      </c>
      <c r="J508" s="161">
        <v>333.9</v>
      </c>
      <c r="K508" s="161">
        <v>77974.960000000006</v>
      </c>
      <c r="L508" s="365">
        <v>5.6540916658824676</v>
      </c>
      <c r="M508" s="365">
        <v>11.889690673332293</v>
      </c>
      <c r="N508" s="365">
        <v>5.7371134020618548</v>
      </c>
      <c r="O508" s="365">
        <v>3.7396143219508642</v>
      </c>
      <c r="P508" s="162"/>
      <c r="Q508" s="162"/>
      <c r="R508" s="162">
        <v>14</v>
      </c>
    </row>
    <row r="509" spans="1:18" ht="24">
      <c r="A509" s="158">
        <v>67</v>
      </c>
      <c r="B509" s="155" t="s">
        <v>857</v>
      </c>
      <c r="C509" s="159" t="s">
        <v>858</v>
      </c>
      <c r="D509" s="160">
        <v>25031.66</v>
      </c>
      <c r="E509" s="160">
        <v>2287.71</v>
      </c>
      <c r="F509" s="160">
        <v>90.55</v>
      </c>
      <c r="G509" s="160">
        <v>22653.4</v>
      </c>
      <c r="H509" s="161">
        <v>114256.95</v>
      </c>
      <c r="I509" s="161">
        <v>27201.08</v>
      </c>
      <c r="J509" s="161">
        <v>508.71</v>
      </c>
      <c r="K509" s="161">
        <v>86547.16</v>
      </c>
      <c r="L509" s="365">
        <v>4.5644975203402414</v>
      </c>
      <c r="M509" s="365">
        <v>11.890090964326772</v>
      </c>
      <c r="N509" s="365">
        <v>5.6180011043622304</v>
      </c>
      <c r="O509" s="365">
        <v>3.8204931710030281</v>
      </c>
      <c r="P509" s="162"/>
      <c r="Q509" s="162"/>
      <c r="R509" s="162">
        <v>14</v>
      </c>
    </row>
    <row r="510" spans="1:18" ht="24">
      <c r="A510" s="163">
        <v>68</v>
      </c>
      <c r="B510" s="164" t="s">
        <v>859</v>
      </c>
      <c r="C510" s="165" t="s">
        <v>860</v>
      </c>
      <c r="D510" s="166">
        <v>19713.87</v>
      </c>
      <c r="E510" s="166">
        <v>8560.74</v>
      </c>
      <c r="F510" s="166">
        <v>51.34</v>
      </c>
      <c r="G510" s="166">
        <v>11101.79</v>
      </c>
      <c r="H510" s="167">
        <v>143102.23000000001</v>
      </c>
      <c r="I510" s="167">
        <v>101788.6</v>
      </c>
      <c r="J510" s="167">
        <v>306.91000000000003</v>
      </c>
      <c r="K510" s="167">
        <v>41006.720000000001</v>
      </c>
      <c r="L510" s="366">
        <v>7.258961837528604</v>
      </c>
      <c r="M510" s="366">
        <v>11.890163700801567</v>
      </c>
      <c r="N510" s="366">
        <v>5.9779898714452671</v>
      </c>
      <c r="O510" s="366">
        <v>3.693703447822378</v>
      </c>
      <c r="P510" s="168"/>
      <c r="Q510" s="168"/>
      <c r="R510" s="168">
        <v>14</v>
      </c>
    </row>
    <row r="511" spans="1:18" ht="12.75">
      <c r="A511" s="101" t="s">
        <v>861</v>
      </c>
      <c r="B511" s="100"/>
      <c r="C511" s="100"/>
      <c r="D511" s="100"/>
      <c r="E511" s="100"/>
      <c r="F511" s="100"/>
      <c r="G511" s="100"/>
      <c r="H511" s="100"/>
      <c r="I511" s="100"/>
      <c r="J511" s="100"/>
      <c r="K511" s="100"/>
      <c r="L511" s="100"/>
      <c r="M511" s="100"/>
      <c r="N511" s="100"/>
      <c r="O511" s="100"/>
      <c r="P511" s="100"/>
      <c r="Q511" s="100"/>
      <c r="R511" s="100"/>
    </row>
    <row r="512" spans="1:18" ht="36">
      <c r="A512" s="158">
        <v>69</v>
      </c>
      <c r="B512" s="155" t="s">
        <v>862</v>
      </c>
      <c r="C512" s="159" t="s">
        <v>863</v>
      </c>
      <c r="D512" s="160">
        <v>138.38999999999999</v>
      </c>
      <c r="E512" s="160">
        <v>125.34</v>
      </c>
      <c r="F512" s="160">
        <v>7.08</v>
      </c>
      <c r="G512" s="160">
        <v>5.97</v>
      </c>
      <c r="H512" s="161">
        <v>1562.66</v>
      </c>
      <c r="I512" s="161">
        <v>1490.27</v>
      </c>
      <c r="J512" s="161">
        <v>37.130000000000003</v>
      </c>
      <c r="K512" s="161">
        <v>35.26</v>
      </c>
      <c r="L512" s="365">
        <v>11.291711828889373</v>
      </c>
      <c r="M512" s="365">
        <v>11.889819690441998</v>
      </c>
      <c r="N512" s="365">
        <v>5.2443502824858763</v>
      </c>
      <c r="O512" s="365">
        <v>5.9061976549413737</v>
      </c>
      <c r="P512" s="162"/>
      <c r="Q512" s="162"/>
      <c r="R512" s="162">
        <v>15</v>
      </c>
    </row>
    <row r="513" spans="1:18" ht="36">
      <c r="A513" s="158">
        <v>70</v>
      </c>
      <c r="B513" s="155" t="s">
        <v>864</v>
      </c>
      <c r="C513" s="159" t="s">
        <v>865</v>
      </c>
      <c r="D513" s="160">
        <v>88.25</v>
      </c>
      <c r="E513" s="160">
        <v>75.2</v>
      </c>
      <c r="F513" s="160">
        <v>7.08</v>
      </c>
      <c r="G513" s="160">
        <v>5.97</v>
      </c>
      <c r="H513" s="161">
        <v>966.55</v>
      </c>
      <c r="I513" s="161">
        <v>894.16</v>
      </c>
      <c r="J513" s="161">
        <v>37.130000000000003</v>
      </c>
      <c r="K513" s="161">
        <v>35.26</v>
      </c>
      <c r="L513" s="365">
        <v>10.952407932011331</v>
      </c>
      <c r="M513" s="365">
        <v>11.890425531914893</v>
      </c>
      <c r="N513" s="365">
        <v>5.2443502824858763</v>
      </c>
      <c r="O513" s="365">
        <v>5.9061976549413737</v>
      </c>
      <c r="P513" s="162"/>
      <c r="Q513" s="162"/>
      <c r="R513" s="162">
        <v>15</v>
      </c>
    </row>
    <row r="514" spans="1:18" ht="24">
      <c r="A514" s="158">
        <v>71</v>
      </c>
      <c r="B514" s="155" t="s">
        <v>866</v>
      </c>
      <c r="C514" s="159" t="s">
        <v>867</v>
      </c>
      <c r="D514" s="160">
        <v>195.59</v>
      </c>
      <c r="E514" s="160">
        <v>169.66</v>
      </c>
      <c r="F514" s="160">
        <v>14.15</v>
      </c>
      <c r="G514" s="160">
        <v>11.78</v>
      </c>
      <c r="H514" s="161">
        <v>2160.9</v>
      </c>
      <c r="I514" s="161">
        <v>2017.31</v>
      </c>
      <c r="J514" s="161">
        <v>74.260000000000005</v>
      </c>
      <c r="K514" s="161">
        <v>69.33</v>
      </c>
      <c r="L514" s="365">
        <v>11.048110844112685</v>
      </c>
      <c r="M514" s="365">
        <v>11.890310031828362</v>
      </c>
      <c r="N514" s="365">
        <v>5.2480565371024737</v>
      </c>
      <c r="O514" s="365">
        <v>5.8853989813242782</v>
      </c>
      <c r="P514" s="162"/>
      <c r="Q514" s="162"/>
      <c r="R514" s="162">
        <v>15</v>
      </c>
    </row>
    <row r="515" spans="1:18" ht="24">
      <c r="A515" s="158">
        <v>72</v>
      </c>
      <c r="B515" s="155" t="s">
        <v>868</v>
      </c>
      <c r="C515" s="159" t="s">
        <v>869</v>
      </c>
      <c r="D515" s="160">
        <v>137.91999999999999</v>
      </c>
      <c r="E515" s="160">
        <v>111.99</v>
      </c>
      <c r="F515" s="160">
        <v>14.15</v>
      </c>
      <c r="G515" s="160">
        <v>11.78</v>
      </c>
      <c r="H515" s="161">
        <v>1475.14</v>
      </c>
      <c r="I515" s="161">
        <v>1331.55</v>
      </c>
      <c r="J515" s="161">
        <v>74.260000000000005</v>
      </c>
      <c r="K515" s="161">
        <v>69.33</v>
      </c>
      <c r="L515" s="365">
        <v>10.695620649651973</v>
      </c>
      <c r="M515" s="365">
        <v>11.889900884007501</v>
      </c>
      <c r="N515" s="365">
        <v>5.2480565371024737</v>
      </c>
      <c r="O515" s="365">
        <v>5.8853989813242782</v>
      </c>
      <c r="P515" s="162"/>
      <c r="Q515" s="162"/>
      <c r="R515" s="162">
        <v>15</v>
      </c>
    </row>
    <row r="516" spans="1:18" ht="12.75">
      <c r="A516" s="158"/>
      <c r="B516" s="155"/>
      <c r="C516" s="159"/>
      <c r="D516" s="160"/>
      <c r="E516" s="160"/>
      <c r="F516" s="160"/>
      <c r="G516" s="160"/>
      <c r="H516" s="161"/>
      <c r="I516" s="161"/>
      <c r="J516" s="161"/>
      <c r="K516" s="161"/>
      <c r="L516" s="365"/>
      <c r="M516" s="365"/>
      <c r="N516" s="365"/>
      <c r="O516" s="365"/>
      <c r="P516" s="153"/>
      <c r="Q516" s="153"/>
      <c r="R516" s="153"/>
    </row>
    <row r="517" spans="1:18">
      <c r="A517" s="162"/>
      <c r="B517" s="51"/>
      <c r="C517" s="162"/>
      <c r="D517" s="162"/>
      <c r="E517" s="162"/>
      <c r="F517" s="162"/>
      <c r="G517" s="162"/>
      <c r="H517" s="52"/>
      <c r="I517" s="52"/>
      <c r="J517" s="52"/>
      <c r="K517" s="52"/>
      <c r="L517" s="367"/>
      <c r="M517" s="367"/>
      <c r="N517" s="367"/>
      <c r="O517" s="367"/>
      <c r="P517" s="138"/>
      <c r="Q517" s="138"/>
      <c r="R517" s="138"/>
    </row>
    <row r="518" spans="1:18" ht="12.75">
      <c r="A518" s="100" t="s">
        <v>63</v>
      </c>
      <c r="B518" s="100"/>
      <c r="C518" s="100"/>
      <c r="D518" s="156">
        <v>285414.95</v>
      </c>
      <c r="E518" s="156">
        <v>58620.6</v>
      </c>
      <c r="F518" s="156">
        <v>4801.88</v>
      </c>
      <c r="G518" s="156">
        <v>221992.47</v>
      </c>
      <c r="H518" s="157">
        <v>1721943.42</v>
      </c>
      <c r="I518" s="157">
        <v>696998.95</v>
      </c>
      <c r="J518" s="157">
        <v>28565.42</v>
      </c>
      <c r="K518" s="157">
        <v>996379.05</v>
      </c>
      <c r="L518" s="368">
        <v>6.0331227218476116</v>
      </c>
      <c r="M518" s="368">
        <v>11.890000272941593</v>
      </c>
      <c r="N518" s="368">
        <v>5.9487992203053803</v>
      </c>
      <c r="O518" s="368">
        <v>4.4883461587683584</v>
      </c>
      <c r="P518" s="153"/>
      <c r="Q518" s="153"/>
      <c r="R518" s="153"/>
    </row>
    <row r="519" spans="1:18">
      <c r="A519" s="162"/>
      <c r="B519" s="51"/>
      <c r="C519" s="162"/>
      <c r="D519" s="162"/>
      <c r="E519" s="162"/>
      <c r="F519" s="162"/>
      <c r="G519" s="162"/>
      <c r="H519" s="52"/>
      <c r="I519" s="52"/>
      <c r="J519" s="52"/>
      <c r="K519" s="52"/>
      <c r="L519" s="367"/>
      <c r="M519" s="367"/>
      <c r="N519" s="367"/>
      <c r="O519" s="367"/>
    </row>
    <row r="520" spans="1:18" ht="21" customHeight="1">
      <c r="A520" s="102" t="s">
        <v>870</v>
      </c>
      <c r="B520" s="103"/>
      <c r="C520" s="103"/>
      <c r="D520" s="103"/>
      <c r="E520" s="103"/>
      <c r="F520" s="103"/>
      <c r="G520" s="103"/>
      <c r="H520" s="103"/>
      <c r="I520" s="103"/>
      <c r="J520" s="103"/>
      <c r="K520" s="103"/>
      <c r="L520" s="103"/>
      <c r="M520" s="103"/>
      <c r="N520" s="103"/>
      <c r="O520" s="103"/>
    </row>
    <row r="521" spans="1:18" ht="12.75">
      <c r="A521" s="101" t="s">
        <v>871</v>
      </c>
      <c r="B521" s="100"/>
      <c r="C521" s="100"/>
      <c r="D521" s="100"/>
      <c r="E521" s="100"/>
      <c r="F521" s="100"/>
      <c r="G521" s="100"/>
      <c r="H521" s="100"/>
      <c r="I521" s="100"/>
      <c r="J521" s="100"/>
      <c r="K521" s="100"/>
      <c r="L521" s="100"/>
      <c r="M521" s="100"/>
      <c r="N521" s="100"/>
      <c r="O521" s="100"/>
      <c r="P521" s="100"/>
      <c r="Q521" s="100"/>
      <c r="R521" s="100"/>
    </row>
    <row r="522" spans="1:18" ht="48">
      <c r="A522" s="174">
        <v>1</v>
      </c>
      <c r="B522" s="171" t="s">
        <v>872</v>
      </c>
      <c r="C522" s="175" t="s">
        <v>873</v>
      </c>
      <c r="D522" s="176">
        <v>189.85</v>
      </c>
      <c r="E522" s="176">
        <v>143.87</v>
      </c>
      <c r="F522" s="176">
        <v>45.98</v>
      </c>
      <c r="G522" s="176"/>
      <c r="H522" s="177">
        <v>2040.08</v>
      </c>
      <c r="I522" s="177">
        <v>1710.65</v>
      </c>
      <c r="J522" s="177">
        <v>329.43</v>
      </c>
      <c r="K522" s="177"/>
      <c r="L522" s="365">
        <v>10.745746642085857</v>
      </c>
      <c r="M522" s="365">
        <v>11.89024814068256</v>
      </c>
      <c r="N522" s="365">
        <v>7.1646367986080914</v>
      </c>
      <c r="O522" s="365" t="s">
        <v>138</v>
      </c>
      <c r="P522" s="178"/>
      <c r="Q522" s="178"/>
      <c r="R522" s="178">
        <v>1</v>
      </c>
    </row>
    <row r="523" spans="1:18" ht="48">
      <c r="A523" s="174">
        <v>2</v>
      </c>
      <c r="B523" s="171" t="s">
        <v>874</v>
      </c>
      <c r="C523" s="175" t="s">
        <v>875</v>
      </c>
      <c r="D523" s="176">
        <v>248.08</v>
      </c>
      <c r="E523" s="176">
        <v>219.09</v>
      </c>
      <c r="F523" s="176">
        <v>28.99</v>
      </c>
      <c r="G523" s="176"/>
      <c r="H523" s="177">
        <v>2812.71</v>
      </c>
      <c r="I523" s="177">
        <v>2605.02</v>
      </c>
      <c r="J523" s="177">
        <v>207.69</v>
      </c>
      <c r="K523" s="177"/>
      <c r="L523" s="365">
        <v>11.337915188648823</v>
      </c>
      <c r="M523" s="365">
        <v>11.890182116938245</v>
      </c>
      <c r="N523" s="365">
        <v>7.1641945498447743</v>
      </c>
      <c r="O523" s="365" t="s">
        <v>138</v>
      </c>
      <c r="P523" s="178"/>
      <c r="Q523" s="178"/>
      <c r="R523" s="178">
        <v>1</v>
      </c>
    </row>
    <row r="524" spans="1:18" ht="48">
      <c r="A524" s="174">
        <v>3</v>
      </c>
      <c r="B524" s="171" t="s">
        <v>876</v>
      </c>
      <c r="C524" s="175" t="s">
        <v>877</v>
      </c>
      <c r="D524" s="176">
        <v>303.57</v>
      </c>
      <c r="E524" s="176">
        <v>261.58999999999997</v>
      </c>
      <c r="F524" s="176">
        <v>41.98</v>
      </c>
      <c r="G524" s="176"/>
      <c r="H524" s="177">
        <v>3411.2</v>
      </c>
      <c r="I524" s="177">
        <v>3110.41</v>
      </c>
      <c r="J524" s="177">
        <v>300.79000000000002</v>
      </c>
      <c r="K524" s="177"/>
      <c r="L524" s="365">
        <v>11.236946997397634</v>
      </c>
      <c r="M524" s="365">
        <v>11.890401009212891</v>
      </c>
      <c r="N524" s="365">
        <v>7.1650786088613634</v>
      </c>
      <c r="O524" s="365" t="s">
        <v>138</v>
      </c>
      <c r="P524" s="178"/>
      <c r="Q524" s="178"/>
      <c r="R524" s="178">
        <v>1</v>
      </c>
    </row>
    <row r="525" spans="1:18" ht="36">
      <c r="A525" s="179">
        <v>4</v>
      </c>
      <c r="B525" s="180" t="s">
        <v>878</v>
      </c>
      <c r="C525" s="181" t="s">
        <v>879</v>
      </c>
      <c r="D525" s="182">
        <v>90.86</v>
      </c>
      <c r="E525" s="182">
        <v>63.87</v>
      </c>
      <c r="F525" s="182">
        <v>26.99</v>
      </c>
      <c r="G525" s="182"/>
      <c r="H525" s="183">
        <v>952.77</v>
      </c>
      <c r="I525" s="183">
        <v>759.41</v>
      </c>
      <c r="J525" s="183">
        <v>193.36</v>
      </c>
      <c r="K525" s="183"/>
      <c r="L525" s="366">
        <v>10.48613251155624</v>
      </c>
      <c r="M525" s="366">
        <v>11.889932675747612</v>
      </c>
      <c r="N525" s="366">
        <v>7.1641348647647289</v>
      </c>
      <c r="O525" s="366" t="s">
        <v>138</v>
      </c>
      <c r="P525" s="184"/>
      <c r="Q525" s="184"/>
      <c r="R525" s="184">
        <v>1</v>
      </c>
    </row>
    <row r="526" spans="1:18" ht="12.75">
      <c r="A526" s="101" t="s">
        <v>880</v>
      </c>
      <c r="B526" s="100"/>
      <c r="C526" s="100"/>
      <c r="D526" s="100"/>
      <c r="E526" s="100"/>
      <c r="F526" s="100"/>
      <c r="G526" s="100"/>
      <c r="H526" s="100"/>
      <c r="I526" s="100"/>
      <c r="J526" s="100"/>
      <c r="K526" s="100"/>
      <c r="L526" s="100"/>
      <c r="M526" s="100"/>
      <c r="N526" s="100"/>
      <c r="O526" s="100"/>
      <c r="P526" s="100"/>
      <c r="Q526" s="100"/>
      <c r="R526" s="100"/>
    </row>
    <row r="527" spans="1:18" ht="24">
      <c r="A527" s="174">
        <v>5</v>
      </c>
      <c r="B527" s="171" t="s">
        <v>881</v>
      </c>
      <c r="C527" s="175" t="s">
        <v>882</v>
      </c>
      <c r="D527" s="176">
        <v>3250.9</v>
      </c>
      <c r="E527" s="176">
        <v>3238.94</v>
      </c>
      <c r="F527" s="176">
        <v>11.96</v>
      </c>
      <c r="G527" s="176"/>
      <c r="H527" s="177">
        <v>38557.129999999997</v>
      </c>
      <c r="I527" s="177">
        <v>38512.29</v>
      </c>
      <c r="J527" s="177">
        <v>44.84</v>
      </c>
      <c r="K527" s="177"/>
      <c r="L527" s="365">
        <v>11.860447875972806</v>
      </c>
      <c r="M527" s="365">
        <v>11.890399328175267</v>
      </c>
      <c r="N527" s="365">
        <v>3.7491638795986622</v>
      </c>
      <c r="O527" s="365" t="s">
        <v>138</v>
      </c>
      <c r="P527" s="178"/>
      <c r="Q527" s="178"/>
      <c r="R527" s="178">
        <v>2</v>
      </c>
    </row>
    <row r="528" spans="1:18" ht="24">
      <c r="A528" s="174">
        <v>6</v>
      </c>
      <c r="B528" s="171" t="s">
        <v>883</v>
      </c>
      <c r="C528" s="175" t="s">
        <v>884</v>
      </c>
      <c r="D528" s="176">
        <v>2947.22</v>
      </c>
      <c r="E528" s="176">
        <v>2935.26</v>
      </c>
      <c r="F528" s="176">
        <v>11.96</v>
      </c>
      <c r="G528" s="176"/>
      <c r="H528" s="177">
        <v>34946.25</v>
      </c>
      <c r="I528" s="177">
        <v>34901.410000000003</v>
      </c>
      <c r="J528" s="177">
        <v>44.84</v>
      </c>
      <c r="K528" s="177"/>
      <c r="L528" s="365">
        <v>11.857360495653532</v>
      </c>
      <c r="M528" s="365">
        <v>11.890398124867986</v>
      </c>
      <c r="N528" s="365">
        <v>3.7491638795986622</v>
      </c>
      <c r="O528" s="365" t="s">
        <v>138</v>
      </c>
      <c r="P528" s="178"/>
      <c r="Q528" s="178"/>
      <c r="R528" s="178">
        <v>2</v>
      </c>
    </row>
    <row r="529" spans="1:18" ht="24">
      <c r="A529" s="179">
        <v>7</v>
      </c>
      <c r="B529" s="180" t="s">
        <v>885</v>
      </c>
      <c r="C529" s="181" t="s">
        <v>886</v>
      </c>
      <c r="D529" s="182">
        <v>1321.81</v>
      </c>
      <c r="E529" s="182">
        <v>1313.42</v>
      </c>
      <c r="F529" s="182">
        <v>8.39</v>
      </c>
      <c r="G529" s="182"/>
      <c r="H529" s="183">
        <v>15648.52</v>
      </c>
      <c r="I529" s="183">
        <v>15617.06</v>
      </c>
      <c r="J529" s="183">
        <v>31.46</v>
      </c>
      <c r="K529" s="183"/>
      <c r="L529" s="366">
        <v>11.838706016749761</v>
      </c>
      <c r="M529" s="366">
        <v>11.890377792328424</v>
      </c>
      <c r="N529" s="366">
        <v>3.7497020262216925</v>
      </c>
      <c r="O529" s="366" t="s">
        <v>138</v>
      </c>
      <c r="P529" s="184"/>
      <c r="Q529" s="184"/>
      <c r="R529" s="184">
        <v>2</v>
      </c>
    </row>
    <row r="530" spans="1:18" ht="12.75">
      <c r="A530" s="101" t="s">
        <v>887</v>
      </c>
      <c r="B530" s="100"/>
      <c r="C530" s="100"/>
      <c r="D530" s="100"/>
      <c r="E530" s="100"/>
      <c r="F530" s="100"/>
      <c r="G530" s="100"/>
      <c r="H530" s="100"/>
      <c r="I530" s="100"/>
      <c r="J530" s="100"/>
      <c r="K530" s="100"/>
      <c r="L530" s="100"/>
      <c r="M530" s="100"/>
      <c r="N530" s="100"/>
      <c r="O530" s="100"/>
      <c r="P530" s="100"/>
      <c r="Q530" s="100"/>
      <c r="R530" s="100"/>
    </row>
    <row r="531" spans="1:18" ht="48">
      <c r="A531" s="174">
        <v>8</v>
      </c>
      <c r="B531" s="171" t="s">
        <v>888</v>
      </c>
      <c r="C531" s="175" t="s">
        <v>889</v>
      </c>
      <c r="D531" s="176">
        <v>85.05</v>
      </c>
      <c r="E531" s="176">
        <v>84.81</v>
      </c>
      <c r="F531" s="176">
        <v>0.24</v>
      </c>
      <c r="G531" s="176"/>
      <c r="H531" s="177">
        <v>1009.25</v>
      </c>
      <c r="I531" s="177">
        <v>1008.37</v>
      </c>
      <c r="J531" s="177">
        <v>0.88</v>
      </c>
      <c r="K531" s="177"/>
      <c r="L531" s="365">
        <v>11.866549088771311</v>
      </c>
      <c r="M531" s="365">
        <v>11.889753566796369</v>
      </c>
      <c r="N531" s="365">
        <v>3.666666666666667</v>
      </c>
      <c r="O531" s="365" t="s">
        <v>138</v>
      </c>
      <c r="P531" s="178"/>
      <c r="Q531" s="178"/>
      <c r="R531" s="178">
        <v>3</v>
      </c>
    </row>
    <row r="532" spans="1:18" ht="48">
      <c r="A532" s="174">
        <v>9</v>
      </c>
      <c r="B532" s="171" t="s">
        <v>890</v>
      </c>
      <c r="C532" s="175" t="s">
        <v>891</v>
      </c>
      <c r="D532" s="176">
        <v>105.76</v>
      </c>
      <c r="E532" s="176">
        <v>105.76</v>
      </c>
      <c r="F532" s="176"/>
      <c r="G532" s="176"/>
      <c r="H532" s="177">
        <v>1257.57</v>
      </c>
      <c r="I532" s="177">
        <v>1257.57</v>
      </c>
      <c r="J532" s="177"/>
      <c r="K532" s="177"/>
      <c r="L532" s="365">
        <v>11.890790468986383</v>
      </c>
      <c r="M532" s="365">
        <v>11.890790468986383</v>
      </c>
      <c r="N532" s="365" t="s">
        <v>138</v>
      </c>
      <c r="O532" s="365" t="s">
        <v>138</v>
      </c>
      <c r="P532" s="178"/>
      <c r="Q532" s="178"/>
      <c r="R532" s="178">
        <v>3</v>
      </c>
    </row>
    <row r="533" spans="1:18" ht="48">
      <c r="A533" s="179">
        <v>10</v>
      </c>
      <c r="B533" s="180" t="s">
        <v>892</v>
      </c>
      <c r="C533" s="181" t="s">
        <v>893</v>
      </c>
      <c r="D533" s="182">
        <v>281.08</v>
      </c>
      <c r="E533" s="182">
        <v>281.08</v>
      </c>
      <c r="F533" s="182"/>
      <c r="G533" s="182"/>
      <c r="H533" s="183">
        <v>3342.12</v>
      </c>
      <c r="I533" s="183">
        <v>3342.12</v>
      </c>
      <c r="J533" s="183"/>
      <c r="K533" s="183"/>
      <c r="L533" s="366">
        <v>11.890280347232105</v>
      </c>
      <c r="M533" s="366">
        <v>11.890280347232105</v>
      </c>
      <c r="N533" s="366" t="s">
        <v>138</v>
      </c>
      <c r="O533" s="366" t="s">
        <v>138</v>
      </c>
      <c r="P533" s="184"/>
      <c r="Q533" s="184"/>
      <c r="R533" s="184">
        <v>3</v>
      </c>
    </row>
    <row r="534" spans="1:18" ht="12.75">
      <c r="A534" s="101" t="s">
        <v>894</v>
      </c>
      <c r="B534" s="100"/>
      <c r="C534" s="100"/>
      <c r="D534" s="100"/>
      <c r="E534" s="100"/>
      <c r="F534" s="100"/>
      <c r="G534" s="100"/>
      <c r="H534" s="100"/>
      <c r="I534" s="100"/>
      <c r="J534" s="100"/>
      <c r="K534" s="100"/>
      <c r="L534" s="100"/>
      <c r="M534" s="100"/>
      <c r="N534" s="100"/>
      <c r="O534" s="100"/>
      <c r="P534" s="100"/>
      <c r="Q534" s="100"/>
      <c r="R534" s="100"/>
    </row>
    <row r="535" spans="1:18">
      <c r="A535" s="179">
        <v>11</v>
      </c>
      <c r="B535" s="180" t="s">
        <v>895</v>
      </c>
      <c r="C535" s="181" t="s">
        <v>896</v>
      </c>
      <c r="D535" s="182">
        <v>141.13</v>
      </c>
      <c r="E535" s="182">
        <v>139.27000000000001</v>
      </c>
      <c r="F535" s="182">
        <v>1.86</v>
      </c>
      <c r="G535" s="182"/>
      <c r="H535" s="183">
        <v>1662.8</v>
      </c>
      <c r="I535" s="183">
        <v>1655.82</v>
      </c>
      <c r="J535" s="183">
        <v>6.98</v>
      </c>
      <c r="K535" s="183"/>
      <c r="L535" s="366">
        <v>11.782044923120527</v>
      </c>
      <c r="M535" s="366">
        <v>11.88927981618439</v>
      </c>
      <c r="N535" s="366">
        <v>3.752688172043011</v>
      </c>
      <c r="O535" s="366" t="s">
        <v>138</v>
      </c>
      <c r="P535" s="184"/>
      <c r="Q535" s="184"/>
      <c r="R535" s="184">
        <v>4</v>
      </c>
    </row>
    <row r="536" spans="1:18" ht="12.75">
      <c r="A536" s="101" t="s">
        <v>897</v>
      </c>
      <c r="B536" s="100"/>
      <c r="C536" s="100"/>
      <c r="D536" s="100"/>
      <c r="E536" s="100"/>
      <c r="F536" s="100"/>
      <c r="G536" s="100"/>
      <c r="H536" s="100"/>
      <c r="I536" s="100"/>
      <c r="J536" s="100"/>
      <c r="K536" s="100"/>
      <c r="L536" s="100"/>
      <c r="M536" s="100"/>
      <c r="N536" s="100"/>
      <c r="O536" s="100"/>
      <c r="P536" s="100"/>
      <c r="Q536" s="100"/>
      <c r="R536" s="100"/>
    </row>
    <row r="537" spans="1:18" ht="48">
      <c r="A537" s="174">
        <v>12</v>
      </c>
      <c r="B537" s="171" t="s">
        <v>898</v>
      </c>
      <c r="C537" s="175" t="s">
        <v>899</v>
      </c>
      <c r="D537" s="176">
        <v>4108.38</v>
      </c>
      <c r="E537" s="176">
        <v>406.28</v>
      </c>
      <c r="F537" s="176">
        <v>37.97</v>
      </c>
      <c r="G537" s="176">
        <v>3664.13</v>
      </c>
      <c r="H537" s="177">
        <v>20431.57</v>
      </c>
      <c r="I537" s="177">
        <v>4830.6499999999996</v>
      </c>
      <c r="J537" s="177">
        <v>181.86</v>
      </c>
      <c r="K537" s="177">
        <v>15419.06</v>
      </c>
      <c r="L537" s="365">
        <v>4.9731451326313536</v>
      </c>
      <c r="M537" s="365">
        <v>11.889952741951364</v>
      </c>
      <c r="N537" s="365">
        <v>4.7895707137213597</v>
      </c>
      <c r="O537" s="365">
        <v>4.2081094284318512</v>
      </c>
      <c r="P537" s="178"/>
      <c r="Q537" s="178"/>
      <c r="R537" s="178">
        <v>5</v>
      </c>
    </row>
    <row r="538" spans="1:18" ht="36">
      <c r="A538" s="174">
        <v>13</v>
      </c>
      <c r="B538" s="171" t="s">
        <v>900</v>
      </c>
      <c r="C538" s="175" t="s">
        <v>901</v>
      </c>
      <c r="D538" s="176">
        <v>5133.08</v>
      </c>
      <c r="E538" s="176">
        <v>1632.54</v>
      </c>
      <c r="F538" s="176">
        <v>69.63</v>
      </c>
      <c r="G538" s="176">
        <v>3430.91</v>
      </c>
      <c r="H538" s="177">
        <v>34374.400000000001</v>
      </c>
      <c r="I538" s="177">
        <v>19411.04</v>
      </c>
      <c r="J538" s="177">
        <v>332.19</v>
      </c>
      <c r="K538" s="177">
        <v>14631.17</v>
      </c>
      <c r="L538" s="365">
        <v>6.6966421719513436</v>
      </c>
      <c r="M538" s="365">
        <v>11.890085388413148</v>
      </c>
      <c r="N538" s="365">
        <v>4.7707884532529086</v>
      </c>
      <c r="O538" s="365">
        <v>4.2645158281622075</v>
      </c>
      <c r="P538" s="178"/>
      <c r="Q538" s="178"/>
      <c r="R538" s="178">
        <v>5</v>
      </c>
    </row>
    <row r="539" spans="1:18" ht="36">
      <c r="A539" s="174">
        <v>14</v>
      </c>
      <c r="B539" s="171" t="s">
        <v>902</v>
      </c>
      <c r="C539" s="175" t="s">
        <v>903</v>
      </c>
      <c r="D539" s="176">
        <v>8478.24</v>
      </c>
      <c r="E539" s="176">
        <v>1529.42</v>
      </c>
      <c r="F539" s="176">
        <v>35.880000000000003</v>
      </c>
      <c r="G539" s="176">
        <v>6912.94</v>
      </c>
      <c r="H539" s="177">
        <v>41221.39</v>
      </c>
      <c r="I539" s="177">
        <v>18184.900000000001</v>
      </c>
      <c r="J539" s="177">
        <v>170.65</v>
      </c>
      <c r="K539" s="177">
        <v>22865.84</v>
      </c>
      <c r="L539" s="365">
        <v>4.8620220706184307</v>
      </c>
      <c r="M539" s="365">
        <v>11.890062899661309</v>
      </c>
      <c r="N539" s="365">
        <v>4.75613154960981</v>
      </c>
      <c r="O539" s="365">
        <v>3.307686743990256</v>
      </c>
      <c r="P539" s="178"/>
      <c r="Q539" s="178"/>
      <c r="R539" s="178">
        <v>5</v>
      </c>
    </row>
    <row r="540" spans="1:18" ht="36">
      <c r="A540" s="174">
        <v>15</v>
      </c>
      <c r="B540" s="171" t="s">
        <v>904</v>
      </c>
      <c r="C540" s="175" t="s">
        <v>905</v>
      </c>
      <c r="D540" s="176">
        <v>3159.78</v>
      </c>
      <c r="E540" s="176">
        <v>1357.82</v>
      </c>
      <c r="F540" s="176">
        <v>20.95</v>
      </c>
      <c r="G540" s="176">
        <v>1781.01</v>
      </c>
      <c r="H540" s="177">
        <v>23366.09</v>
      </c>
      <c r="I540" s="177">
        <v>16144.57</v>
      </c>
      <c r="J540" s="177">
        <v>99.99</v>
      </c>
      <c r="K540" s="177">
        <v>7121.53</v>
      </c>
      <c r="L540" s="365">
        <v>7.3948471096088966</v>
      </c>
      <c r="M540" s="365">
        <v>11.890066430012816</v>
      </c>
      <c r="N540" s="365">
        <v>4.7727923627684961</v>
      </c>
      <c r="O540" s="365">
        <v>3.9985906873066406</v>
      </c>
      <c r="P540" s="178"/>
      <c r="Q540" s="178"/>
      <c r="R540" s="178">
        <v>5</v>
      </c>
    </row>
    <row r="541" spans="1:18" ht="48">
      <c r="A541" s="174">
        <v>16</v>
      </c>
      <c r="B541" s="171" t="s">
        <v>906</v>
      </c>
      <c r="C541" s="175" t="s">
        <v>907</v>
      </c>
      <c r="D541" s="176">
        <v>5297.57</v>
      </c>
      <c r="E541" s="176">
        <v>1632.54</v>
      </c>
      <c r="F541" s="176">
        <v>69.63</v>
      </c>
      <c r="G541" s="176">
        <v>3595.4</v>
      </c>
      <c r="H541" s="177">
        <v>35304.800000000003</v>
      </c>
      <c r="I541" s="177">
        <v>19411.04</v>
      </c>
      <c r="J541" s="177">
        <v>332.19</v>
      </c>
      <c r="K541" s="177">
        <v>15561.57</v>
      </c>
      <c r="L541" s="365">
        <v>6.6643385552243775</v>
      </c>
      <c r="M541" s="365">
        <v>11.890085388413148</v>
      </c>
      <c r="N541" s="365">
        <v>4.7707884532529086</v>
      </c>
      <c r="O541" s="365">
        <v>4.3281887967959056</v>
      </c>
      <c r="P541" s="178"/>
      <c r="Q541" s="178"/>
      <c r="R541" s="178">
        <v>5</v>
      </c>
    </row>
    <row r="542" spans="1:18" ht="48">
      <c r="A542" s="174">
        <v>17</v>
      </c>
      <c r="B542" s="171" t="s">
        <v>908</v>
      </c>
      <c r="C542" s="175" t="s">
        <v>909</v>
      </c>
      <c r="D542" s="176">
        <v>92.76</v>
      </c>
      <c r="E542" s="176">
        <v>14.23</v>
      </c>
      <c r="F542" s="176">
        <v>29.32</v>
      </c>
      <c r="G542" s="176">
        <v>49.21</v>
      </c>
      <c r="H542" s="177">
        <v>532.49</v>
      </c>
      <c r="I542" s="177">
        <v>169.18</v>
      </c>
      <c r="J542" s="177">
        <v>140.41999999999999</v>
      </c>
      <c r="K542" s="177">
        <v>222.89</v>
      </c>
      <c r="L542" s="365">
        <v>5.7405131522207844</v>
      </c>
      <c r="M542" s="365">
        <v>11.888966971187632</v>
      </c>
      <c r="N542" s="365">
        <v>4.7892223738062754</v>
      </c>
      <c r="O542" s="365">
        <v>4.5293639504165819</v>
      </c>
      <c r="P542" s="178"/>
      <c r="Q542" s="178"/>
      <c r="R542" s="178">
        <v>5</v>
      </c>
    </row>
    <row r="543" spans="1:18" ht="48">
      <c r="A543" s="179">
        <v>18</v>
      </c>
      <c r="B543" s="180" t="s">
        <v>910</v>
      </c>
      <c r="C543" s="181" t="s">
        <v>911</v>
      </c>
      <c r="D543" s="182">
        <v>147.31</v>
      </c>
      <c r="E543" s="182">
        <v>43.21</v>
      </c>
      <c r="F543" s="182">
        <v>36.9</v>
      </c>
      <c r="G543" s="182">
        <v>67.2</v>
      </c>
      <c r="H543" s="183">
        <v>1000.85</v>
      </c>
      <c r="I543" s="183">
        <v>513.72</v>
      </c>
      <c r="J543" s="183">
        <v>176.73</v>
      </c>
      <c r="K543" s="183">
        <v>310.39999999999998</v>
      </c>
      <c r="L543" s="366">
        <v>6.7941755481637367</v>
      </c>
      <c r="M543" s="366">
        <v>11.888914603101135</v>
      </c>
      <c r="N543" s="366">
        <v>4.7894308943089428</v>
      </c>
      <c r="O543" s="366">
        <v>4.6190476190476186</v>
      </c>
      <c r="P543" s="184"/>
      <c r="Q543" s="184"/>
      <c r="R543" s="184">
        <v>5</v>
      </c>
    </row>
    <row r="544" spans="1:18" ht="12.75">
      <c r="A544" s="101" t="s">
        <v>912</v>
      </c>
      <c r="B544" s="100"/>
      <c r="C544" s="100"/>
      <c r="D544" s="100"/>
      <c r="E544" s="100"/>
      <c r="F544" s="100"/>
      <c r="G544" s="100"/>
      <c r="H544" s="100"/>
      <c r="I544" s="100"/>
      <c r="J544" s="100"/>
      <c r="K544" s="100"/>
      <c r="L544" s="100"/>
      <c r="M544" s="100"/>
      <c r="N544" s="100"/>
      <c r="O544" s="100"/>
      <c r="P544" s="100"/>
      <c r="Q544" s="100"/>
      <c r="R544" s="100"/>
    </row>
    <row r="545" spans="1:18" ht="48">
      <c r="A545" s="174">
        <v>19</v>
      </c>
      <c r="B545" s="171" t="s">
        <v>913</v>
      </c>
      <c r="C545" s="175" t="s">
        <v>914</v>
      </c>
      <c r="D545" s="176">
        <v>3840.05</v>
      </c>
      <c r="E545" s="176">
        <v>827.43</v>
      </c>
      <c r="F545" s="176">
        <v>283.79000000000002</v>
      </c>
      <c r="G545" s="176">
        <v>2728.83</v>
      </c>
      <c r="H545" s="177">
        <v>29471.84</v>
      </c>
      <c r="I545" s="177">
        <v>9838.19</v>
      </c>
      <c r="J545" s="177">
        <v>1815.19</v>
      </c>
      <c r="K545" s="177">
        <v>17818.46</v>
      </c>
      <c r="L545" s="365">
        <v>7.6748584002812459</v>
      </c>
      <c r="M545" s="365">
        <v>11.890057164956554</v>
      </c>
      <c r="N545" s="365">
        <v>6.396243701328447</v>
      </c>
      <c r="O545" s="365">
        <v>6.5297068707101573</v>
      </c>
      <c r="P545" s="178"/>
      <c r="Q545" s="178"/>
      <c r="R545" s="178">
        <v>6</v>
      </c>
    </row>
    <row r="546" spans="1:18" ht="48">
      <c r="A546" s="179">
        <v>20</v>
      </c>
      <c r="B546" s="180" t="s">
        <v>915</v>
      </c>
      <c r="C546" s="181" t="s">
        <v>916</v>
      </c>
      <c r="D546" s="182">
        <v>3861.28</v>
      </c>
      <c r="E546" s="182">
        <v>966.01</v>
      </c>
      <c r="F546" s="182">
        <v>384.01</v>
      </c>
      <c r="G546" s="182">
        <v>2511.2600000000002</v>
      </c>
      <c r="H546" s="183">
        <v>31183.88</v>
      </c>
      <c r="I546" s="183">
        <v>11485.97</v>
      </c>
      <c r="J546" s="183">
        <v>2533.44</v>
      </c>
      <c r="K546" s="183">
        <v>17164.47</v>
      </c>
      <c r="L546" s="366">
        <v>8.0760473210955954</v>
      </c>
      <c r="M546" s="366">
        <v>11.890115009161395</v>
      </c>
      <c r="N546" s="366">
        <v>6.5973281945782665</v>
      </c>
      <c r="O546" s="366">
        <v>6.835003145831176</v>
      </c>
      <c r="P546" s="184"/>
      <c r="Q546" s="184"/>
      <c r="R546" s="184">
        <v>6</v>
      </c>
    </row>
    <row r="547" spans="1:18" ht="12.75">
      <c r="A547" s="101" t="s">
        <v>917</v>
      </c>
      <c r="B547" s="100"/>
      <c r="C547" s="100"/>
      <c r="D547" s="100"/>
      <c r="E547" s="100"/>
      <c r="F547" s="100"/>
      <c r="G547" s="100"/>
      <c r="H547" s="100"/>
      <c r="I547" s="100"/>
      <c r="J547" s="100"/>
      <c r="K547" s="100"/>
      <c r="L547" s="100"/>
      <c r="M547" s="100"/>
      <c r="N547" s="100"/>
      <c r="O547" s="100"/>
      <c r="P547" s="100"/>
      <c r="Q547" s="100"/>
      <c r="R547" s="100"/>
    </row>
    <row r="548" spans="1:18" ht="48">
      <c r="A548" s="174">
        <v>21</v>
      </c>
      <c r="B548" s="171" t="s">
        <v>918</v>
      </c>
      <c r="C548" s="175" t="s">
        <v>919</v>
      </c>
      <c r="D548" s="176">
        <v>2564.2800000000002</v>
      </c>
      <c r="E548" s="176">
        <v>233.56</v>
      </c>
      <c r="F548" s="176">
        <v>40.86</v>
      </c>
      <c r="G548" s="176">
        <v>2289.86</v>
      </c>
      <c r="H548" s="177">
        <v>13882.69</v>
      </c>
      <c r="I548" s="177">
        <v>2776.99</v>
      </c>
      <c r="J548" s="177">
        <v>242.43</v>
      </c>
      <c r="K548" s="177">
        <v>10863.27</v>
      </c>
      <c r="L548" s="365">
        <v>5.4138744598873751</v>
      </c>
      <c r="M548" s="365">
        <v>11.889835588285663</v>
      </c>
      <c r="N548" s="365">
        <v>5.9331864904552134</v>
      </c>
      <c r="O548" s="365">
        <v>4.7440760570515224</v>
      </c>
      <c r="P548" s="178"/>
      <c r="Q548" s="178"/>
      <c r="R548" s="178">
        <v>7</v>
      </c>
    </row>
    <row r="549" spans="1:18" ht="48">
      <c r="A549" s="174">
        <v>22</v>
      </c>
      <c r="B549" s="171" t="s">
        <v>920</v>
      </c>
      <c r="C549" s="175" t="s">
        <v>921</v>
      </c>
      <c r="D549" s="176">
        <v>2862.29</v>
      </c>
      <c r="E549" s="176">
        <v>449.77</v>
      </c>
      <c r="F549" s="176">
        <v>78.19</v>
      </c>
      <c r="G549" s="176">
        <v>2334.33</v>
      </c>
      <c r="H549" s="177">
        <v>17543.38</v>
      </c>
      <c r="I549" s="177">
        <v>5347.72</v>
      </c>
      <c r="J549" s="177">
        <v>465.54</v>
      </c>
      <c r="K549" s="177">
        <v>11730.12</v>
      </c>
      <c r="L549" s="365">
        <v>6.129141351854634</v>
      </c>
      <c r="M549" s="365">
        <v>11.889899281855172</v>
      </c>
      <c r="N549" s="365">
        <v>5.9539583066888353</v>
      </c>
      <c r="O549" s="365">
        <v>5.0250478724087859</v>
      </c>
      <c r="P549" s="178"/>
      <c r="Q549" s="178"/>
      <c r="R549" s="178">
        <v>7</v>
      </c>
    </row>
    <row r="550" spans="1:18" ht="48">
      <c r="A550" s="174">
        <v>23</v>
      </c>
      <c r="B550" s="171" t="s">
        <v>922</v>
      </c>
      <c r="C550" s="175" t="s">
        <v>923</v>
      </c>
      <c r="D550" s="176">
        <v>1198.27</v>
      </c>
      <c r="E550" s="176">
        <v>122.29</v>
      </c>
      <c r="F550" s="176">
        <v>39.14</v>
      </c>
      <c r="G550" s="176">
        <v>1036.8399999999999</v>
      </c>
      <c r="H550" s="177">
        <v>6917.24</v>
      </c>
      <c r="I550" s="177">
        <v>1454.11</v>
      </c>
      <c r="J550" s="177">
        <v>232.15</v>
      </c>
      <c r="K550" s="177">
        <v>5230.9799999999996</v>
      </c>
      <c r="L550" s="365">
        <v>5.7726889599172138</v>
      </c>
      <c r="M550" s="365">
        <v>11.890669719519174</v>
      </c>
      <c r="N550" s="365">
        <v>5.9312723556463975</v>
      </c>
      <c r="O550" s="365">
        <v>5.0451178581073259</v>
      </c>
      <c r="P550" s="178"/>
      <c r="Q550" s="178"/>
      <c r="R550" s="178">
        <v>7</v>
      </c>
    </row>
    <row r="551" spans="1:18" ht="48">
      <c r="A551" s="174">
        <v>24</v>
      </c>
      <c r="B551" s="171" t="s">
        <v>924</v>
      </c>
      <c r="C551" s="175" t="s">
        <v>925</v>
      </c>
      <c r="D551" s="176">
        <v>499.63</v>
      </c>
      <c r="E551" s="176">
        <v>129.81</v>
      </c>
      <c r="F551" s="176">
        <v>32.35</v>
      </c>
      <c r="G551" s="176">
        <v>337.47</v>
      </c>
      <c r="H551" s="177">
        <v>3045.37</v>
      </c>
      <c r="I551" s="177">
        <v>1543.47</v>
      </c>
      <c r="J551" s="177">
        <v>186.54</v>
      </c>
      <c r="K551" s="177">
        <v>1315.36</v>
      </c>
      <c r="L551" s="365">
        <v>6.0952504853591654</v>
      </c>
      <c r="M551" s="365">
        <v>11.890224173792467</v>
      </c>
      <c r="N551" s="365">
        <v>5.7663060278207103</v>
      </c>
      <c r="O551" s="365">
        <v>3.8977094260230531</v>
      </c>
      <c r="P551" s="178"/>
      <c r="Q551" s="178"/>
      <c r="R551" s="178">
        <v>7</v>
      </c>
    </row>
    <row r="552" spans="1:18" ht="48">
      <c r="A552" s="174">
        <v>25</v>
      </c>
      <c r="B552" s="171" t="s">
        <v>926</v>
      </c>
      <c r="C552" s="175" t="s">
        <v>927</v>
      </c>
      <c r="D552" s="176">
        <v>1905.58</v>
      </c>
      <c r="E552" s="176">
        <v>109.73</v>
      </c>
      <c r="F552" s="176">
        <v>12.88</v>
      </c>
      <c r="G552" s="176">
        <v>1782.97</v>
      </c>
      <c r="H552" s="177">
        <v>10332.6</v>
      </c>
      <c r="I552" s="177">
        <v>1304.67</v>
      </c>
      <c r="J552" s="177">
        <v>72.92</v>
      </c>
      <c r="K552" s="177">
        <v>8955.01</v>
      </c>
      <c r="L552" s="365">
        <v>5.4222861281079782</v>
      </c>
      <c r="M552" s="365">
        <v>11.889820468422492</v>
      </c>
      <c r="N552" s="365">
        <v>5.6614906832298137</v>
      </c>
      <c r="O552" s="365">
        <v>5.0225242152139407</v>
      </c>
      <c r="P552" s="178"/>
      <c r="Q552" s="178"/>
      <c r="R552" s="178">
        <v>7</v>
      </c>
    </row>
    <row r="553" spans="1:18" ht="48">
      <c r="A553" s="174">
        <v>26</v>
      </c>
      <c r="B553" s="171" t="s">
        <v>928</v>
      </c>
      <c r="C553" s="175" t="s">
        <v>929</v>
      </c>
      <c r="D553" s="176">
        <v>15129.24</v>
      </c>
      <c r="E553" s="176">
        <v>594.79</v>
      </c>
      <c r="F553" s="176">
        <v>59.69</v>
      </c>
      <c r="G553" s="176">
        <v>14474.76</v>
      </c>
      <c r="H553" s="177">
        <v>65976.759999999995</v>
      </c>
      <c r="I553" s="177">
        <v>7072.19</v>
      </c>
      <c r="J553" s="177">
        <v>335.11</v>
      </c>
      <c r="K553" s="177">
        <v>58569.46</v>
      </c>
      <c r="L553" s="365">
        <v>4.3608773474411135</v>
      </c>
      <c r="M553" s="365">
        <v>11.890230165268415</v>
      </c>
      <c r="N553" s="365">
        <v>5.6141732283464574</v>
      </c>
      <c r="O553" s="365">
        <v>4.0463164846947377</v>
      </c>
      <c r="P553" s="178"/>
      <c r="Q553" s="178"/>
      <c r="R553" s="178">
        <v>7</v>
      </c>
    </row>
    <row r="554" spans="1:18" ht="48">
      <c r="A554" s="179">
        <v>27</v>
      </c>
      <c r="B554" s="180" t="s">
        <v>930</v>
      </c>
      <c r="C554" s="181" t="s">
        <v>931</v>
      </c>
      <c r="D554" s="182">
        <v>10072.58</v>
      </c>
      <c r="E554" s="182">
        <v>503.73</v>
      </c>
      <c r="F554" s="182">
        <v>33.89</v>
      </c>
      <c r="G554" s="182">
        <v>9534.9599999999991</v>
      </c>
      <c r="H554" s="183">
        <v>45441.81</v>
      </c>
      <c r="I554" s="183">
        <v>5989.52</v>
      </c>
      <c r="J554" s="183">
        <v>190.43</v>
      </c>
      <c r="K554" s="183">
        <v>39261.86</v>
      </c>
      <c r="L554" s="366">
        <v>4.5114369903242268</v>
      </c>
      <c r="M554" s="366">
        <v>11.890338077938578</v>
      </c>
      <c r="N554" s="366">
        <v>5.6190616701091765</v>
      </c>
      <c r="O554" s="366">
        <v>4.1176743268980678</v>
      </c>
      <c r="P554" s="184"/>
      <c r="Q554" s="184"/>
      <c r="R554" s="184">
        <v>7</v>
      </c>
    </row>
    <row r="555" spans="1:18" ht="12.75">
      <c r="A555" s="101" t="s">
        <v>932</v>
      </c>
      <c r="B555" s="100"/>
      <c r="C555" s="100"/>
      <c r="D555" s="100"/>
      <c r="E555" s="100"/>
      <c r="F555" s="100"/>
      <c r="G555" s="100"/>
      <c r="H555" s="100"/>
      <c r="I555" s="100"/>
      <c r="J555" s="100"/>
      <c r="K555" s="100"/>
      <c r="L555" s="100"/>
      <c r="M555" s="100"/>
      <c r="N555" s="100"/>
      <c r="O555" s="100"/>
      <c r="P555" s="100"/>
      <c r="Q555" s="100"/>
      <c r="R555" s="100"/>
    </row>
    <row r="556" spans="1:18" ht="48">
      <c r="A556" s="174">
        <v>28</v>
      </c>
      <c r="B556" s="171" t="s">
        <v>933</v>
      </c>
      <c r="C556" s="175" t="s">
        <v>934</v>
      </c>
      <c r="D556" s="176">
        <v>1523.33</v>
      </c>
      <c r="E556" s="176">
        <v>1341</v>
      </c>
      <c r="F556" s="176">
        <v>77.819999999999993</v>
      </c>
      <c r="G556" s="176">
        <v>104.51</v>
      </c>
      <c r="H556" s="177">
        <v>16734.93</v>
      </c>
      <c r="I556" s="177">
        <v>15944.66</v>
      </c>
      <c r="J556" s="177">
        <v>382.69</v>
      </c>
      <c r="K556" s="177">
        <v>407.58</v>
      </c>
      <c r="L556" s="365">
        <v>10.985754892242653</v>
      </c>
      <c r="M556" s="365">
        <v>11.890126771066369</v>
      </c>
      <c r="N556" s="365">
        <v>4.9176304291955804</v>
      </c>
      <c r="O556" s="365">
        <v>3.8999138838388667</v>
      </c>
      <c r="P556" s="178"/>
      <c r="Q556" s="178"/>
      <c r="R556" s="178">
        <v>8</v>
      </c>
    </row>
    <row r="557" spans="1:18" ht="48">
      <c r="A557" s="174">
        <v>29</v>
      </c>
      <c r="B557" s="171" t="s">
        <v>935</v>
      </c>
      <c r="C557" s="175" t="s">
        <v>936</v>
      </c>
      <c r="D557" s="176">
        <v>1429.2</v>
      </c>
      <c r="E557" s="176">
        <v>1310.43</v>
      </c>
      <c r="F557" s="176">
        <v>77.819999999999993</v>
      </c>
      <c r="G557" s="176">
        <v>40.950000000000003</v>
      </c>
      <c r="H557" s="177">
        <v>16136.18</v>
      </c>
      <c r="I557" s="177">
        <v>15581.18</v>
      </c>
      <c r="J557" s="177">
        <v>382.69</v>
      </c>
      <c r="K557" s="177">
        <v>172.31</v>
      </c>
      <c r="L557" s="365">
        <v>11.290358242373356</v>
      </c>
      <c r="M557" s="365">
        <v>11.890127668017367</v>
      </c>
      <c r="N557" s="365">
        <v>4.9176304291955804</v>
      </c>
      <c r="O557" s="365">
        <v>4.207814407814408</v>
      </c>
      <c r="P557" s="178"/>
      <c r="Q557" s="178"/>
      <c r="R557" s="178">
        <v>8</v>
      </c>
    </row>
    <row r="558" spans="1:18" ht="36">
      <c r="A558" s="174">
        <v>30</v>
      </c>
      <c r="B558" s="171" t="s">
        <v>937</v>
      </c>
      <c r="C558" s="175" t="s">
        <v>938</v>
      </c>
      <c r="D558" s="176">
        <v>647.12</v>
      </c>
      <c r="E558" s="176">
        <v>589.84</v>
      </c>
      <c r="F558" s="176">
        <v>22.44</v>
      </c>
      <c r="G558" s="176">
        <v>34.840000000000003</v>
      </c>
      <c r="H558" s="177">
        <v>7259.81</v>
      </c>
      <c r="I558" s="177">
        <v>7013.26</v>
      </c>
      <c r="J558" s="177">
        <v>110.69</v>
      </c>
      <c r="K558" s="177">
        <v>135.86000000000001</v>
      </c>
      <c r="L558" s="365">
        <v>11.218645691680059</v>
      </c>
      <c r="M558" s="365">
        <v>11.890105791401057</v>
      </c>
      <c r="N558" s="365">
        <v>4.9327094474153297</v>
      </c>
      <c r="O558" s="365">
        <v>3.8995407577497132</v>
      </c>
      <c r="P558" s="178"/>
      <c r="Q558" s="178"/>
      <c r="R558" s="178">
        <v>8</v>
      </c>
    </row>
    <row r="559" spans="1:18" ht="36">
      <c r="A559" s="174">
        <v>31</v>
      </c>
      <c r="B559" s="171" t="s">
        <v>939</v>
      </c>
      <c r="C559" s="175" t="s">
        <v>940</v>
      </c>
      <c r="D559" s="176">
        <v>821</v>
      </c>
      <c r="E559" s="176">
        <v>720.13</v>
      </c>
      <c r="F559" s="176">
        <v>44.52</v>
      </c>
      <c r="G559" s="176">
        <v>56.35</v>
      </c>
      <c r="H559" s="177">
        <v>9002.4699999999993</v>
      </c>
      <c r="I559" s="177">
        <v>8562.42</v>
      </c>
      <c r="J559" s="177">
        <v>219.02</v>
      </c>
      <c r="K559" s="177">
        <v>221.03</v>
      </c>
      <c r="L559" s="365">
        <v>10.9652496954933</v>
      </c>
      <c r="M559" s="365">
        <v>11.890103175815478</v>
      </c>
      <c r="N559" s="365">
        <v>4.9195867026055708</v>
      </c>
      <c r="O559" s="365">
        <v>3.9224489795918367</v>
      </c>
      <c r="P559" s="178"/>
      <c r="Q559" s="178"/>
      <c r="R559" s="178">
        <v>8</v>
      </c>
    </row>
    <row r="560" spans="1:18" ht="36">
      <c r="A560" s="174">
        <v>32</v>
      </c>
      <c r="B560" s="171" t="s">
        <v>941</v>
      </c>
      <c r="C560" s="175" t="s">
        <v>942</v>
      </c>
      <c r="D560" s="176">
        <v>622.02</v>
      </c>
      <c r="E560" s="176">
        <v>585.92999999999995</v>
      </c>
      <c r="F560" s="176">
        <v>22.44</v>
      </c>
      <c r="G560" s="176">
        <v>13.65</v>
      </c>
      <c r="H560" s="177">
        <v>7134.83</v>
      </c>
      <c r="I560" s="177">
        <v>6966.7</v>
      </c>
      <c r="J560" s="177">
        <v>110.69</v>
      </c>
      <c r="K560" s="177">
        <v>57.44</v>
      </c>
      <c r="L560" s="365">
        <v>11.470418957589787</v>
      </c>
      <c r="M560" s="365">
        <v>11.889986858498457</v>
      </c>
      <c r="N560" s="365">
        <v>4.9327094474153297</v>
      </c>
      <c r="O560" s="365">
        <v>4.2080586080586082</v>
      </c>
      <c r="P560" s="178"/>
      <c r="Q560" s="178"/>
      <c r="R560" s="178">
        <v>8</v>
      </c>
    </row>
    <row r="561" spans="1:18" ht="36">
      <c r="A561" s="179">
        <v>33</v>
      </c>
      <c r="B561" s="180" t="s">
        <v>943</v>
      </c>
      <c r="C561" s="181" t="s">
        <v>944</v>
      </c>
      <c r="D561" s="182">
        <v>774.24</v>
      </c>
      <c r="E561" s="182">
        <v>705.15</v>
      </c>
      <c r="F561" s="182">
        <v>44.52</v>
      </c>
      <c r="G561" s="182">
        <v>24.57</v>
      </c>
      <c r="H561" s="183">
        <v>8706.68</v>
      </c>
      <c r="I561" s="183">
        <v>8384.27</v>
      </c>
      <c r="J561" s="183">
        <v>219.02</v>
      </c>
      <c r="K561" s="183">
        <v>103.39</v>
      </c>
      <c r="L561" s="366">
        <v>11.245453606116966</v>
      </c>
      <c r="M561" s="366">
        <v>11.890051762036448</v>
      </c>
      <c r="N561" s="366">
        <v>4.9195867026055708</v>
      </c>
      <c r="O561" s="366">
        <v>4.2079772079772075</v>
      </c>
      <c r="P561" s="184"/>
      <c r="Q561" s="184"/>
      <c r="R561" s="184">
        <v>8</v>
      </c>
    </row>
    <row r="562" spans="1:18" ht="12.75">
      <c r="A562" s="101" t="s">
        <v>945</v>
      </c>
      <c r="B562" s="100"/>
      <c r="C562" s="100"/>
      <c r="D562" s="100"/>
      <c r="E562" s="100"/>
      <c r="F562" s="100"/>
      <c r="G562" s="100"/>
      <c r="H562" s="100"/>
      <c r="I562" s="100"/>
      <c r="J562" s="100"/>
      <c r="K562" s="100"/>
      <c r="L562" s="100"/>
      <c r="M562" s="100"/>
      <c r="N562" s="100"/>
      <c r="O562" s="100"/>
      <c r="P562" s="100"/>
      <c r="Q562" s="100"/>
      <c r="R562" s="100"/>
    </row>
    <row r="563" spans="1:18" ht="24">
      <c r="A563" s="179">
        <v>34</v>
      </c>
      <c r="B563" s="180" t="s">
        <v>946</v>
      </c>
      <c r="C563" s="181" t="s">
        <v>947</v>
      </c>
      <c r="D563" s="182">
        <v>73.3</v>
      </c>
      <c r="E563" s="182">
        <v>26.75</v>
      </c>
      <c r="F563" s="182"/>
      <c r="G563" s="182">
        <v>46.55</v>
      </c>
      <c r="H563" s="183">
        <v>483.26</v>
      </c>
      <c r="I563" s="183">
        <v>318.02</v>
      </c>
      <c r="J563" s="183"/>
      <c r="K563" s="183">
        <v>165.24</v>
      </c>
      <c r="L563" s="366">
        <v>6.592905866302865</v>
      </c>
      <c r="M563" s="366">
        <v>11.888598130841121</v>
      </c>
      <c r="N563" s="366" t="s">
        <v>138</v>
      </c>
      <c r="O563" s="366">
        <v>3.5497314715359831</v>
      </c>
      <c r="P563" s="184"/>
      <c r="Q563" s="184"/>
      <c r="R563" s="184">
        <v>9</v>
      </c>
    </row>
    <row r="564" spans="1:18" ht="12.75">
      <c r="A564" s="101" t="s">
        <v>948</v>
      </c>
      <c r="B564" s="100"/>
      <c r="C564" s="100"/>
      <c r="D564" s="100"/>
      <c r="E564" s="100"/>
      <c r="F564" s="100"/>
      <c r="G564" s="100"/>
      <c r="H564" s="100"/>
      <c r="I564" s="100"/>
      <c r="J564" s="100"/>
      <c r="K564" s="100"/>
      <c r="L564" s="100"/>
      <c r="M564" s="100"/>
      <c r="N564" s="100"/>
      <c r="O564" s="100"/>
      <c r="P564" s="100"/>
      <c r="Q564" s="100"/>
      <c r="R564" s="100"/>
    </row>
    <row r="565" spans="1:18" ht="24">
      <c r="A565" s="174">
        <v>35</v>
      </c>
      <c r="B565" s="171" t="s">
        <v>949</v>
      </c>
      <c r="C565" s="175" t="s">
        <v>950</v>
      </c>
      <c r="D565" s="176">
        <v>7744.35</v>
      </c>
      <c r="E565" s="176">
        <v>374.99</v>
      </c>
      <c r="F565" s="176">
        <v>13.64</v>
      </c>
      <c r="G565" s="176">
        <v>7355.72</v>
      </c>
      <c r="H565" s="177">
        <v>36936.78</v>
      </c>
      <c r="I565" s="177">
        <v>4458.6899999999996</v>
      </c>
      <c r="J565" s="177">
        <v>65.8</v>
      </c>
      <c r="K565" s="177">
        <v>32412.29</v>
      </c>
      <c r="L565" s="365">
        <v>4.769513258052644</v>
      </c>
      <c r="M565" s="365">
        <v>11.890157070855221</v>
      </c>
      <c r="N565" s="365">
        <v>4.8240469208211136</v>
      </c>
      <c r="O565" s="365">
        <v>4.4064061709798636</v>
      </c>
      <c r="P565" s="178"/>
      <c r="Q565" s="178"/>
      <c r="R565" s="178">
        <v>10</v>
      </c>
    </row>
    <row r="566" spans="1:18" ht="24">
      <c r="A566" s="174">
        <v>36</v>
      </c>
      <c r="B566" s="171" t="s">
        <v>951</v>
      </c>
      <c r="C566" s="175" t="s">
        <v>952</v>
      </c>
      <c r="D566" s="176">
        <v>8266.94</v>
      </c>
      <c r="E566" s="176">
        <v>902.83</v>
      </c>
      <c r="F566" s="176">
        <v>8.39</v>
      </c>
      <c r="G566" s="176">
        <v>7355.72</v>
      </c>
      <c r="H566" s="177">
        <v>43187.56</v>
      </c>
      <c r="I566" s="177">
        <v>10734.78</v>
      </c>
      <c r="J566" s="177">
        <v>40.49</v>
      </c>
      <c r="K566" s="177">
        <v>32412.29</v>
      </c>
      <c r="L566" s="365">
        <v>5.2241288796096255</v>
      </c>
      <c r="M566" s="365">
        <v>11.890145431587342</v>
      </c>
      <c r="N566" s="365">
        <v>4.8259833134684147</v>
      </c>
      <c r="O566" s="365">
        <v>4.4064061709798636</v>
      </c>
      <c r="P566" s="178"/>
      <c r="Q566" s="178"/>
      <c r="R566" s="178">
        <v>10</v>
      </c>
    </row>
    <row r="567" spans="1:18" ht="24">
      <c r="A567" s="174">
        <v>37</v>
      </c>
      <c r="B567" s="171" t="s">
        <v>953</v>
      </c>
      <c r="C567" s="175" t="s">
        <v>954</v>
      </c>
      <c r="D567" s="176">
        <v>4615.5600000000004</v>
      </c>
      <c r="E567" s="176">
        <v>651.14</v>
      </c>
      <c r="F567" s="176">
        <v>8.39</v>
      </c>
      <c r="G567" s="176">
        <v>3956.03</v>
      </c>
      <c r="H567" s="177">
        <v>27719.48</v>
      </c>
      <c r="I567" s="177">
        <v>7742.12</v>
      </c>
      <c r="J567" s="177">
        <v>40.49</v>
      </c>
      <c r="K567" s="177">
        <v>19936.87</v>
      </c>
      <c r="L567" s="365">
        <v>6.0056591182868377</v>
      </c>
      <c r="M567" s="365">
        <v>11.890100439229659</v>
      </c>
      <c r="N567" s="365">
        <v>4.8259833134684147</v>
      </c>
      <c r="O567" s="365">
        <v>5.0396154730879186</v>
      </c>
      <c r="P567" s="178"/>
      <c r="Q567" s="178"/>
      <c r="R567" s="178">
        <v>10</v>
      </c>
    </row>
    <row r="568" spans="1:18">
      <c r="A568" s="174">
        <v>38</v>
      </c>
      <c r="B568" s="171" t="s">
        <v>955</v>
      </c>
      <c r="C568" s="175" t="s">
        <v>956</v>
      </c>
      <c r="D568" s="176">
        <v>5330.9</v>
      </c>
      <c r="E568" s="176">
        <v>1366.48</v>
      </c>
      <c r="F568" s="176">
        <v>8.39</v>
      </c>
      <c r="G568" s="176">
        <v>3956.03</v>
      </c>
      <c r="H568" s="177">
        <v>36224.92</v>
      </c>
      <c r="I568" s="177">
        <v>16247.56</v>
      </c>
      <c r="J568" s="177">
        <v>40.49</v>
      </c>
      <c r="K568" s="177">
        <v>19936.87</v>
      </c>
      <c r="L568" s="365">
        <v>6.7952728432347262</v>
      </c>
      <c r="M568" s="365">
        <v>11.890082547860194</v>
      </c>
      <c r="N568" s="365">
        <v>4.8259833134684147</v>
      </c>
      <c r="O568" s="365">
        <v>5.0396154730879186</v>
      </c>
      <c r="P568" s="178"/>
      <c r="Q568" s="178"/>
      <c r="R568" s="178">
        <v>10</v>
      </c>
    </row>
    <row r="569" spans="1:18" ht="24">
      <c r="A569" s="174">
        <v>39</v>
      </c>
      <c r="B569" s="171" t="s">
        <v>957</v>
      </c>
      <c r="C569" s="175" t="s">
        <v>958</v>
      </c>
      <c r="D569" s="176">
        <v>4631.51</v>
      </c>
      <c r="E569" s="176">
        <v>541.09</v>
      </c>
      <c r="F569" s="176">
        <v>8.39</v>
      </c>
      <c r="G569" s="176">
        <v>4082.03</v>
      </c>
      <c r="H569" s="177">
        <v>26109.96</v>
      </c>
      <c r="I569" s="177">
        <v>6433.6</v>
      </c>
      <c r="J569" s="177">
        <v>40.49</v>
      </c>
      <c r="K569" s="177">
        <v>19635.87</v>
      </c>
      <c r="L569" s="365">
        <v>5.6374616485768136</v>
      </c>
      <c r="M569" s="365">
        <v>11.890073740043245</v>
      </c>
      <c r="N569" s="365">
        <v>4.8259833134684147</v>
      </c>
      <c r="O569" s="365">
        <v>4.810319865361107</v>
      </c>
      <c r="P569" s="178"/>
      <c r="Q569" s="178"/>
      <c r="R569" s="178">
        <v>10</v>
      </c>
    </row>
    <row r="570" spans="1:18" ht="24">
      <c r="A570" s="174">
        <v>40</v>
      </c>
      <c r="B570" s="171" t="s">
        <v>959</v>
      </c>
      <c r="C570" s="175" t="s">
        <v>960</v>
      </c>
      <c r="D570" s="176">
        <v>8275.51</v>
      </c>
      <c r="E570" s="176">
        <v>541.09</v>
      </c>
      <c r="F570" s="176">
        <v>8.39</v>
      </c>
      <c r="G570" s="176">
        <v>7726.03</v>
      </c>
      <c r="H570" s="177">
        <v>24366.959999999999</v>
      </c>
      <c r="I570" s="177">
        <v>6433.6</v>
      </c>
      <c r="J570" s="177">
        <v>40.49</v>
      </c>
      <c r="K570" s="177">
        <v>17892.87</v>
      </c>
      <c r="L570" s="365">
        <v>2.9444662625022504</v>
      </c>
      <c r="M570" s="365">
        <v>11.890073740043245</v>
      </c>
      <c r="N570" s="365">
        <v>4.8259833134684147</v>
      </c>
      <c r="O570" s="365">
        <v>2.3159203368353474</v>
      </c>
      <c r="P570" s="178"/>
      <c r="Q570" s="178"/>
      <c r="R570" s="178">
        <v>10</v>
      </c>
    </row>
    <row r="571" spans="1:18">
      <c r="A571" s="179">
        <v>41</v>
      </c>
      <c r="B571" s="180" t="s">
        <v>961</v>
      </c>
      <c r="C571" s="181" t="s">
        <v>962</v>
      </c>
      <c r="D571" s="182">
        <v>8954.16</v>
      </c>
      <c r="E571" s="182">
        <v>1219.74</v>
      </c>
      <c r="F571" s="182">
        <v>8.39</v>
      </c>
      <c r="G571" s="182">
        <v>7726.03</v>
      </c>
      <c r="H571" s="183">
        <v>32436.21</v>
      </c>
      <c r="I571" s="183">
        <v>14502.85</v>
      </c>
      <c r="J571" s="183">
        <v>40.49</v>
      </c>
      <c r="K571" s="183">
        <v>17892.87</v>
      </c>
      <c r="L571" s="366">
        <v>3.6224737998874268</v>
      </c>
      <c r="M571" s="366">
        <v>11.89011592634496</v>
      </c>
      <c r="N571" s="366">
        <v>4.8259833134684147</v>
      </c>
      <c r="O571" s="366">
        <v>2.3159203368353474</v>
      </c>
      <c r="P571" s="184"/>
      <c r="Q571" s="184"/>
      <c r="R571" s="184">
        <v>10</v>
      </c>
    </row>
    <row r="572" spans="1:18" ht="12.75">
      <c r="A572" s="101" t="s">
        <v>963</v>
      </c>
      <c r="B572" s="100"/>
      <c r="C572" s="100"/>
      <c r="D572" s="100"/>
      <c r="E572" s="100"/>
      <c r="F572" s="100"/>
      <c r="G572" s="100"/>
      <c r="H572" s="100"/>
      <c r="I572" s="100"/>
      <c r="J572" s="100"/>
      <c r="K572" s="100"/>
      <c r="L572" s="100"/>
      <c r="M572" s="100"/>
      <c r="N572" s="100"/>
      <c r="O572" s="100"/>
      <c r="P572" s="100"/>
      <c r="Q572" s="100"/>
      <c r="R572" s="100"/>
    </row>
    <row r="573" spans="1:18">
      <c r="A573" s="179">
        <v>42</v>
      </c>
      <c r="B573" s="180" t="s">
        <v>964</v>
      </c>
      <c r="C573" s="181" t="s">
        <v>965</v>
      </c>
      <c r="D573" s="182">
        <v>111.28</v>
      </c>
      <c r="E573" s="182">
        <v>48.81</v>
      </c>
      <c r="F573" s="182">
        <v>3.61</v>
      </c>
      <c r="G573" s="182">
        <v>58.86</v>
      </c>
      <c r="H573" s="183">
        <v>896.02</v>
      </c>
      <c r="I573" s="183">
        <v>580.37</v>
      </c>
      <c r="J573" s="183">
        <v>22.25</v>
      </c>
      <c r="K573" s="183">
        <v>293.39999999999998</v>
      </c>
      <c r="L573" s="366">
        <v>8.0519410496046007</v>
      </c>
      <c r="M573" s="366">
        <v>11.890391313255479</v>
      </c>
      <c r="N573" s="366">
        <v>6.1634349030470919</v>
      </c>
      <c r="O573" s="366">
        <v>4.9847094801223237</v>
      </c>
      <c r="P573" s="184"/>
      <c r="Q573" s="184"/>
      <c r="R573" s="184">
        <v>11</v>
      </c>
    </row>
    <row r="574" spans="1:18" ht="12.75">
      <c r="A574" s="101" t="s">
        <v>966</v>
      </c>
      <c r="B574" s="100"/>
      <c r="C574" s="100"/>
      <c r="D574" s="100"/>
      <c r="E574" s="100"/>
      <c r="F574" s="100"/>
      <c r="G574" s="100"/>
      <c r="H574" s="100"/>
      <c r="I574" s="100"/>
      <c r="J574" s="100"/>
      <c r="K574" s="100"/>
      <c r="L574" s="100"/>
      <c r="M574" s="100"/>
      <c r="N574" s="100"/>
      <c r="O574" s="100"/>
      <c r="P574" s="100"/>
      <c r="Q574" s="100"/>
      <c r="R574" s="100"/>
    </row>
    <row r="575" spans="1:18">
      <c r="A575" s="174">
        <v>43</v>
      </c>
      <c r="B575" s="171" t="s">
        <v>967</v>
      </c>
      <c r="C575" s="175" t="s">
        <v>968</v>
      </c>
      <c r="D575" s="176">
        <v>2840.51</v>
      </c>
      <c r="E575" s="176">
        <v>302.07</v>
      </c>
      <c r="F575" s="176">
        <v>48.63</v>
      </c>
      <c r="G575" s="176">
        <v>2489.81</v>
      </c>
      <c r="H575" s="177">
        <v>16060.77</v>
      </c>
      <c r="I575" s="177">
        <v>3591.7</v>
      </c>
      <c r="J575" s="177">
        <v>260.92</v>
      </c>
      <c r="K575" s="177">
        <v>12208.15</v>
      </c>
      <c r="L575" s="365">
        <v>5.6541853399565571</v>
      </c>
      <c r="M575" s="365">
        <v>11.890290330055947</v>
      </c>
      <c r="N575" s="365">
        <v>5.3654122969360474</v>
      </c>
      <c r="O575" s="365">
        <v>4.9032456291845561</v>
      </c>
      <c r="P575" s="178"/>
      <c r="Q575" s="178"/>
      <c r="R575" s="178">
        <v>12</v>
      </c>
    </row>
    <row r="576" spans="1:18" ht="48">
      <c r="A576" s="174">
        <v>44</v>
      </c>
      <c r="B576" s="171" t="s">
        <v>969</v>
      </c>
      <c r="C576" s="175" t="s">
        <v>970</v>
      </c>
      <c r="D576" s="176">
        <v>2012.96</v>
      </c>
      <c r="E576" s="176">
        <v>202.61</v>
      </c>
      <c r="F576" s="176">
        <v>31.65</v>
      </c>
      <c r="G576" s="176">
        <v>1778.7</v>
      </c>
      <c r="H576" s="177">
        <v>11306.68</v>
      </c>
      <c r="I576" s="177">
        <v>2409.13</v>
      </c>
      <c r="J576" s="177">
        <v>171.81</v>
      </c>
      <c r="K576" s="177">
        <v>8725.74</v>
      </c>
      <c r="L576" s="365">
        <v>5.6169422144503613</v>
      </c>
      <c r="M576" s="365">
        <v>11.890479245841764</v>
      </c>
      <c r="N576" s="365">
        <v>5.4284360189573464</v>
      </c>
      <c r="O576" s="365">
        <v>4.9056839264631469</v>
      </c>
      <c r="P576" s="178"/>
      <c r="Q576" s="178"/>
      <c r="R576" s="178">
        <v>12</v>
      </c>
    </row>
    <row r="577" spans="1:18" ht="48">
      <c r="A577" s="174">
        <v>45</v>
      </c>
      <c r="B577" s="171" t="s">
        <v>971</v>
      </c>
      <c r="C577" s="175" t="s">
        <v>972</v>
      </c>
      <c r="D577" s="176">
        <v>1517.01</v>
      </c>
      <c r="E577" s="176">
        <v>178.41</v>
      </c>
      <c r="F577" s="176">
        <v>17.45</v>
      </c>
      <c r="G577" s="176">
        <v>1321.15</v>
      </c>
      <c r="H577" s="177">
        <v>7705.08</v>
      </c>
      <c r="I577" s="177">
        <v>2121.39</v>
      </c>
      <c r="J577" s="177">
        <v>95.53</v>
      </c>
      <c r="K577" s="177">
        <v>5488.16</v>
      </c>
      <c r="L577" s="365">
        <v>5.0791227480372578</v>
      </c>
      <c r="M577" s="365">
        <v>11.890533041869849</v>
      </c>
      <c r="N577" s="365">
        <v>5.4744985673352442</v>
      </c>
      <c r="O577" s="365">
        <v>4.1540778866896257</v>
      </c>
      <c r="P577" s="178"/>
      <c r="Q577" s="178"/>
      <c r="R577" s="178">
        <v>12</v>
      </c>
    </row>
    <row r="578" spans="1:18" ht="48">
      <c r="A578" s="179">
        <v>46</v>
      </c>
      <c r="B578" s="180" t="s">
        <v>973</v>
      </c>
      <c r="C578" s="181" t="s">
        <v>974</v>
      </c>
      <c r="D578" s="182">
        <v>1554.64</v>
      </c>
      <c r="E578" s="182">
        <v>174.71</v>
      </c>
      <c r="F578" s="182">
        <v>11.32</v>
      </c>
      <c r="G578" s="182">
        <v>1368.61</v>
      </c>
      <c r="H578" s="183">
        <v>7225.64</v>
      </c>
      <c r="I578" s="183">
        <v>2077.38</v>
      </c>
      <c r="J578" s="183">
        <v>59.4</v>
      </c>
      <c r="K578" s="183">
        <v>5088.8599999999997</v>
      </c>
      <c r="L578" s="366">
        <v>4.6477898420213037</v>
      </c>
      <c r="M578" s="366">
        <v>11.890447026501059</v>
      </c>
      <c r="N578" s="366">
        <v>5.2473498233215548</v>
      </c>
      <c r="O578" s="366">
        <v>3.7182689005633454</v>
      </c>
      <c r="P578" s="184"/>
      <c r="Q578" s="184"/>
      <c r="R578" s="184">
        <v>12</v>
      </c>
    </row>
    <row r="579" spans="1:18" ht="12.75">
      <c r="A579" s="101" t="s">
        <v>975</v>
      </c>
      <c r="B579" s="100"/>
      <c r="C579" s="100"/>
      <c r="D579" s="100"/>
      <c r="E579" s="100"/>
      <c r="F579" s="100"/>
      <c r="G579" s="100"/>
      <c r="H579" s="100"/>
      <c r="I579" s="100"/>
      <c r="J579" s="100"/>
      <c r="K579" s="100"/>
      <c r="L579" s="100"/>
      <c r="M579" s="100"/>
      <c r="N579" s="100"/>
      <c r="O579" s="100"/>
      <c r="P579" s="100"/>
      <c r="Q579" s="100"/>
      <c r="R579" s="100"/>
    </row>
    <row r="580" spans="1:18" ht="36">
      <c r="A580" s="174">
        <v>47</v>
      </c>
      <c r="B580" s="171" t="s">
        <v>976</v>
      </c>
      <c r="C580" s="175" t="s">
        <v>977</v>
      </c>
      <c r="D580" s="176">
        <v>1016.96</v>
      </c>
      <c r="E580" s="176">
        <v>43.3</v>
      </c>
      <c r="F580" s="176">
        <v>6.29</v>
      </c>
      <c r="G580" s="176">
        <v>967.37</v>
      </c>
      <c r="H580" s="177">
        <v>4777.26</v>
      </c>
      <c r="I580" s="177">
        <v>514.87</v>
      </c>
      <c r="J580" s="177">
        <v>30.37</v>
      </c>
      <c r="K580" s="177">
        <v>4232.0200000000004</v>
      </c>
      <c r="L580" s="365">
        <v>4.6975888923851477</v>
      </c>
      <c r="M580" s="365">
        <v>11.890762124711317</v>
      </c>
      <c r="N580" s="365">
        <v>4.8282988871224166</v>
      </c>
      <c r="O580" s="365">
        <v>4.3747687027714326</v>
      </c>
      <c r="P580" s="178"/>
      <c r="Q580" s="178"/>
      <c r="R580" s="178">
        <v>13</v>
      </c>
    </row>
    <row r="581" spans="1:18" ht="36">
      <c r="A581" s="179">
        <v>48</v>
      </c>
      <c r="B581" s="180" t="s">
        <v>978</v>
      </c>
      <c r="C581" s="181" t="s">
        <v>979</v>
      </c>
      <c r="D581" s="182">
        <v>1146.4000000000001</v>
      </c>
      <c r="E581" s="182">
        <v>81.59</v>
      </c>
      <c r="F581" s="182">
        <v>7.34</v>
      </c>
      <c r="G581" s="182">
        <v>1057.47</v>
      </c>
      <c r="H581" s="183">
        <v>5690.37</v>
      </c>
      <c r="I581" s="183">
        <v>970.18</v>
      </c>
      <c r="J581" s="183">
        <v>35.43</v>
      </c>
      <c r="K581" s="183">
        <v>4684.76</v>
      </c>
      <c r="L581" s="366">
        <v>4.9636863224005578</v>
      </c>
      <c r="M581" s="366">
        <v>11.890918004657433</v>
      </c>
      <c r="N581" s="366">
        <v>4.8269754768392374</v>
      </c>
      <c r="O581" s="366">
        <v>4.4301587751898399</v>
      </c>
      <c r="P581" s="184"/>
      <c r="Q581" s="184"/>
      <c r="R581" s="184">
        <v>13</v>
      </c>
    </row>
    <row r="582" spans="1:18" ht="12.75">
      <c r="A582" s="101" t="s">
        <v>980</v>
      </c>
      <c r="B582" s="100"/>
      <c r="C582" s="100"/>
      <c r="D582" s="100"/>
      <c r="E582" s="100"/>
      <c r="F582" s="100"/>
      <c r="G582" s="100"/>
      <c r="H582" s="100"/>
      <c r="I582" s="100"/>
      <c r="J582" s="100"/>
      <c r="K582" s="100"/>
      <c r="L582" s="100"/>
      <c r="M582" s="100"/>
      <c r="N582" s="100"/>
      <c r="O582" s="100"/>
      <c r="P582" s="100"/>
      <c r="Q582" s="100"/>
      <c r="R582" s="100"/>
    </row>
    <row r="583" spans="1:18" ht="48">
      <c r="A583" s="174">
        <v>49</v>
      </c>
      <c r="B583" s="171" t="s">
        <v>981</v>
      </c>
      <c r="C583" s="175" t="s">
        <v>982</v>
      </c>
      <c r="D583" s="176">
        <v>2509.5700000000002</v>
      </c>
      <c r="E583" s="176">
        <v>1609.31</v>
      </c>
      <c r="F583" s="176">
        <v>142.75</v>
      </c>
      <c r="G583" s="176">
        <v>757.51</v>
      </c>
      <c r="H583" s="177">
        <v>24090.47</v>
      </c>
      <c r="I583" s="177">
        <v>19135.009999999998</v>
      </c>
      <c r="J583" s="177">
        <v>819</v>
      </c>
      <c r="K583" s="177">
        <v>4136.46</v>
      </c>
      <c r="L583" s="365">
        <v>9.5994413385560069</v>
      </c>
      <c r="M583" s="365">
        <v>11.890195176814908</v>
      </c>
      <c r="N583" s="365">
        <v>5.7373029772329245</v>
      </c>
      <c r="O583" s="365">
        <v>5.4606011801824401</v>
      </c>
      <c r="P583" s="178"/>
      <c r="Q583" s="178"/>
      <c r="R583" s="178">
        <v>14</v>
      </c>
    </row>
    <row r="584" spans="1:18" ht="48">
      <c r="A584" s="174">
        <v>50</v>
      </c>
      <c r="B584" s="171" t="s">
        <v>983</v>
      </c>
      <c r="C584" s="175" t="s">
        <v>984</v>
      </c>
      <c r="D584" s="176">
        <v>2024.38</v>
      </c>
      <c r="E584" s="176">
        <v>1506.33</v>
      </c>
      <c r="F584" s="176">
        <v>134.84</v>
      </c>
      <c r="G584" s="176">
        <v>383.21</v>
      </c>
      <c r="H584" s="177">
        <v>20928.62</v>
      </c>
      <c r="I584" s="177">
        <v>17910.55</v>
      </c>
      <c r="J584" s="177">
        <v>773.08</v>
      </c>
      <c r="K584" s="177">
        <v>2244.9899999999998</v>
      </c>
      <c r="L584" s="365">
        <v>10.338286290123396</v>
      </c>
      <c r="M584" s="365">
        <v>11.89019006459408</v>
      </c>
      <c r="N584" s="365">
        <v>5.7333135568080689</v>
      </c>
      <c r="O584" s="365">
        <v>5.8583805224289556</v>
      </c>
      <c r="P584" s="178"/>
      <c r="Q584" s="178"/>
      <c r="R584" s="178">
        <v>14</v>
      </c>
    </row>
    <row r="585" spans="1:18" ht="60">
      <c r="A585" s="174">
        <v>51</v>
      </c>
      <c r="B585" s="171" t="s">
        <v>985</v>
      </c>
      <c r="C585" s="175" t="s">
        <v>986</v>
      </c>
      <c r="D585" s="176">
        <v>2562.09</v>
      </c>
      <c r="E585" s="176">
        <v>1657.54</v>
      </c>
      <c r="F585" s="176">
        <v>147.04</v>
      </c>
      <c r="G585" s="176">
        <v>757.51</v>
      </c>
      <c r="H585" s="177">
        <v>24688.33</v>
      </c>
      <c r="I585" s="177">
        <v>19708.57</v>
      </c>
      <c r="J585" s="177">
        <v>843.3</v>
      </c>
      <c r="K585" s="177">
        <v>4136.46</v>
      </c>
      <c r="L585" s="365">
        <v>9.6360120058233711</v>
      </c>
      <c r="M585" s="365">
        <v>11.890253025568011</v>
      </c>
      <c r="N585" s="365">
        <v>5.7351741022850922</v>
      </c>
      <c r="O585" s="365">
        <v>5.4606011801824401</v>
      </c>
      <c r="P585" s="178"/>
      <c r="Q585" s="178"/>
      <c r="R585" s="178">
        <v>14</v>
      </c>
    </row>
    <row r="586" spans="1:18" ht="60">
      <c r="A586" s="174">
        <v>52</v>
      </c>
      <c r="B586" s="171" t="s">
        <v>987</v>
      </c>
      <c r="C586" s="175" t="s">
        <v>988</v>
      </c>
      <c r="D586" s="176">
        <v>2072.7199999999998</v>
      </c>
      <c r="E586" s="176">
        <v>1551.42</v>
      </c>
      <c r="F586" s="176">
        <v>138.09</v>
      </c>
      <c r="G586" s="176">
        <v>383.21</v>
      </c>
      <c r="H586" s="177">
        <v>21484.05</v>
      </c>
      <c r="I586" s="177">
        <v>18446.740000000002</v>
      </c>
      <c r="J586" s="177">
        <v>792.32</v>
      </c>
      <c r="K586" s="177">
        <v>2244.9899999999998</v>
      </c>
      <c r="L586" s="365">
        <v>10.365148211046355</v>
      </c>
      <c r="M586" s="365">
        <v>11.890229596111949</v>
      </c>
      <c r="N586" s="365">
        <v>5.7377072923455721</v>
      </c>
      <c r="O586" s="365">
        <v>5.8583805224289556</v>
      </c>
      <c r="P586" s="178"/>
      <c r="Q586" s="178"/>
      <c r="R586" s="178">
        <v>14</v>
      </c>
    </row>
    <row r="587" spans="1:18" ht="48">
      <c r="A587" s="174">
        <v>53</v>
      </c>
      <c r="B587" s="171" t="s">
        <v>989</v>
      </c>
      <c r="C587" s="175" t="s">
        <v>990</v>
      </c>
      <c r="D587" s="176">
        <v>2124.62</v>
      </c>
      <c r="E587" s="176">
        <v>1240.82</v>
      </c>
      <c r="F587" s="176">
        <v>142.75</v>
      </c>
      <c r="G587" s="176">
        <v>741.05</v>
      </c>
      <c r="H587" s="177">
        <v>19615.939999999999</v>
      </c>
      <c r="I587" s="177">
        <v>14753.82</v>
      </c>
      <c r="J587" s="177">
        <v>819</v>
      </c>
      <c r="K587" s="177">
        <v>4043.12</v>
      </c>
      <c r="L587" s="365">
        <v>9.2326816089465407</v>
      </c>
      <c r="M587" s="365">
        <v>11.890378942957078</v>
      </c>
      <c r="N587" s="365">
        <v>5.7373029772329245</v>
      </c>
      <c r="O587" s="365">
        <v>5.455934147493422</v>
      </c>
      <c r="P587" s="178"/>
      <c r="Q587" s="178"/>
      <c r="R587" s="178">
        <v>14</v>
      </c>
    </row>
    <row r="588" spans="1:18" ht="48">
      <c r="A588" s="179">
        <v>54</v>
      </c>
      <c r="B588" s="180" t="s">
        <v>991</v>
      </c>
      <c r="C588" s="181" t="s">
        <v>992</v>
      </c>
      <c r="D588" s="182">
        <v>1764.62</v>
      </c>
      <c r="E588" s="182">
        <v>1161.3699999999999</v>
      </c>
      <c r="F588" s="182">
        <v>134.84</v>
      </c>
      <c r="G588" s="182">
        <v>468.41</v>
      </c>
      <c r="H588" s="183">
        <v>17341.98</v>
      </c>
      <c r="I588" s="183">
        <v>13809.07</v>
      </c>
      <c r="J588" s="183">
        <v>773.08</v>
      </c>
      <c r="K588" s="183">
        <v>2759.83</v>
      </c>
      <c r="L588" s="366">
        <v>9.8276002765467929</v>
      </c>
      <c r="M588" s="366">
        <v>11.890327802509107</v>
      </c>
      <c r="N588" s="366">
        <v>5.7333135568080689</v>
      </c>
      <c r="O588" s="366">
        <v>5.8919109327298731</v>
      </c>
      <c r="P588" s="184"/>
      <c r="Q588" s="184"/>
      <c r="R588" s="184">
        <v>14</v>
      </c>
    </row>
    <row r="589" spans="1:18" ht="12.75">
      <c r="A589" s="101" t="s">
        <v>993</v>
      </c>
      <c r="B589" s="100"/>
      <c r="C589" s="100"/>
      <c r="D589" s="100"/>
      <c r="E589" s="100"/>
      <c r="F589" s="100"/>
      <c r="G589" s="100"/>
      <c r="H589" s="100"/>
      <c r="I589" s="100"/>
      <c r="J589" s="100"/>
      <c r="K589" s="100"/>
      <c r="L589" s="100"/>
      <c r="M589" s="100"/>
      <c r="N589" s="100"/>
      <c r="O589" s="100"/>
      <c r="P589" s="100"/>
      <c r="Q589" s="100"/>
      <c r="R589" s="100"/>
    </row>
    <row r="590" spans="1:18" ht="36">
      <c r="A590" s="174">
        <v>55</v>
      </c>
      <c r="B590" s="171" t="s">
        <v>994</v>
      </c>
      <c r="C590" s="175" t="s">
        <v>995</v>
      </c>
      <c r="D590" s="176">
        <v>632.46</v>
      </c>
      <c r="E590" s="176">
        <v>623.33000000000004</v>
      </c>
      <c r="F590" s="176"/>
      <c r="G590" s="176">
        <v>9.1300000000000008</v>
      </c>
      <c r="H590" s="177">
        <v>7460.78</v>
      </c>
      <c r="I590" s="177">
        <v>7411.08</v>
      </c>
      <c r="J590" s="177"/>
      <c r="K590" s="177">
        <v>49.7</v>
      </c>
      <c r="L590" s="365">
        <v>11.796445625019762</v>
      </c>
      <c r="M590" s="365">
        <v>11.889496735276659</v>
      </c>
      <c r="N590" s="365" t="s">
        <v>138</v>
      </c>
      <c r="O590" s="365">
        <v>5.4435925520262867</v>
      </c>
      <c r="P590" s="178"/>
      <c r="Q590" s="178"/>
      <c r="R590" s="178">
        <v>15</v>
      </c>
    </row>
    <row r="591" spans="1:18" ht="24">
      <c r="A591" s="179">
        <v>56</v>
      </c>
      <c r="B591" s="180" t="s">
        <v>996</v>
      </c>
      <c r="C591" s="181" t="s">
        <v>997</v>
      </c>
      <c r="D591" s="182">
        <v>1130.9100000000001</v>
      </c>
      <c r="E591" s="182">
        <v>1121.78</v>
      </c>
      <c r="F591" s="182"/>
      <c r="G591" s="182">
        <v>9.1300000000000008</v>
      </c>
      <c r="H591" s="183">
        <v>13387.19</v>
      </c>
      <c r="I591" s="183">
        <v>13337.49</v>
      </c>
      <c r="J591" s="183"/>
      <c r="K591" s="183">
        <v>49.7</v>
      </c>
      <c r="L591" s="366">
        <v>11.837537911947015</v>
      </c>
      <c r="M591" s="366">
        <v>11.889577278967355</v>
      </c>
      <c r="N591" s="366" t="s">
        <v>138</v>
      </c>
      <c r="O591" s="366">
        <v>5.4435925520262867</v>
      </c>
      <c r="P591" s="184"/>
      <c r="Q591" s="184"/>
      <c r="R591" s="184">
        <v>15</v>
      </c>
    </row>
    <row r="592" spans="1:18" ht="12.75">
      <c r="A592" s="101" t="s">
        <v>998</v>
      </c>
      <c r="B592" s="100"/>
      <c r="C592" s="100"/>
      <c r="D592" s="100"/>
      <c r="E592" s="100"/>
      <c r="F592" s="100"/>
      <c r="G592" s="100"/>
      <c r="H592" s="100"/>
      <c r="I592" s="100"/>
      <c r="J592" s="100"/>
      <c r="K592" s="100"/>
      <c r="L592" s="100"/>
      <c r="M592" s="100"/>
      <c r="N592" s="100"/>
      <c r="O592" s="100"/>
      <c r="P592" s="100"/>
      <c r="Q592" s="100"/>
      <c r="R592" s="100"/>
    </row>
    <row r="593" spans="1:18" ht="36">
      <c r="A593" s="174">
        <v>57</v>
      </c>
      <c r="B593" s="171" t="s">
        <v>999</v>
      </c>
      <c r="C593" s="175" t="s">
        <v>1000</v>
      </c>
      <c r="D593" s="176">
        <v>765.77</v>
      </c>
      <c r="E593" s="176">
        <v>480.33</v>
      </c>
      <c r="F593" s="176">
        <v>33.729999999999997</v>
      </c>
      <c r="G593" s="176">
        <v>251.71</v>
      </c>
      <c r="H593" s="177">
        <v>7390.19</v>
      </c>
      <c r="I593" s="177">
        <v>5711.32</v>
      </c>
      <c r="J593" s="177">
        <v>197.78</v>
      </c>
      <c r="K593" s="177">
        <v>1481.09</v>
      </c>
      <c r="L593" s="365">
        <v>9.650665343379865</v>
      </c>
      <c r="M593" s="365">
        <v>11.890408677367644</v>
      </c>
      <c r="N593" s="365">
        <v>5.8636228876371188</v>
      </c>
      <c r="O593" s="365">
        <v>5.8841126693417021</v>
      </c>
      <c r="P593" s="178"/>
      <c r="Q593" s="178"/>
      <c r="R593" s="178">
        <v>16</v>
      </c>
    </row>
    <row r="594" spans="1:18" ht="36">
      <c r="A594" s="174">
        <v>58</v>
      </c>
      <c r="B594" s="171" t="s">
        <v>1001</v>
      </c>
      <c r="C594" s="175" t="s">
        <v>1002</v>
      </c>
      <c r="D594" s="176">
        <v>1453.46</v>
      </c>
      <c r="E594" s="176">
        <v>796.67</v>
      </c>
      <c r="F594" s="176">
        <v>71.56</v>
      </c>
      <c r="G594" s="176">
        <v>585.23</v>
      </c>
      <c r="H594" s="177">
        <v>13335.76</v>
      </c>
      <c r="I594" s="177">
        <v>9472.74</v>
      </c>
      <c r="J594" s="177">
        <v>419.83</v>
      </c>
      <c r="K594" s="177">
        <v>3443.19</v>
      </c>
      <c r="L594" s="365">
        <v>9.1751819795522405</v>
      </c>
      <c r="M594" s="365">
        <v>11.8904188685403</v>
      </c>
      <c r="N594" s="365">
        <v>5.8668250419228611</v>
      </c>
      <c r="O594" s="365">
        <v>5.8834817080464088</v>
      </c>
      <c r="P594" s="178"/>
      <c r="Q594" s="178"/>
      <c r="R594" s="178">
        <v>16</v>
      </c>
    </row>
    <row r="595" spans="1:18" ht="36">
      <c r="A595" s="174">
        <v>59</v>
      </c>
      <c r="B595" s="171" t="s">
        <v>1003</v>
      </c>
      <c r="C595" s="175" t="s">
        <v>1004</v>
      </c>
      <c r="D595" s="176">
        <v>2772.84</v>
      </c>
      <c r="E595" s="176">
        <v>1374.34</v>
      </c>
      <c r="F595" s="176">
        <v>145.28</v>
      </c>
      <c r="G595" s="176">
        <v>1253.22</v>
      </c>
      <c r="H595" s="177">
        <v>24568.959999999999</v>
      </c>
      <c r="I595" s="177">
        <v>16341.42</v>
      </c>
      <c r="J595" s="177">
        <v>852.22</v>
      </c>
      <c r="K595" s="177">
        <v>7375.32</v>
      </c>
      <c r="L595" s="365">
        <v>8.8605761601823385</v>
      </c>
      <c r="M595" s="365">
        <v>11.890376471615467</v>
      </c>
      <c r="N595" s="365">
        <v>5.8660517621145374</v>
      </c>
      <c r="O595" s="365">
        <v>5.8850959927227455</v>
      </c>
      <c r="P595" s="178"/>
      <c r="Q595" s="178"/>
      <c r="R595" s="178">
        <v>16</v>
      </c>
    </row>
    <row r="596" spans="1:18" ht="36">
      <c r="A596" s="174">
        <v>60</v>
      </c>
      <c r="B596" s="171" t="s">
        <v>1005</v>
      </c>
      <c r="C596" s="175" t="s">
        <v>1006</v>
      </c>
      <c r="D596" s="176">
        <v>722.4</v>
      </c>
      <c r="E596" s="176">
        <v>243.49</v>
      </c>
      <c r="F596" s="176">
        <v>16.989999999999998</v>
      </c>
      <c r="G596" s="176">
        <v>461.92</v>
      </c>
      <c r="H596" s="177">
        <v>5679.98</v>
      </c>
      <c r="I596" s="177">
        <v>2895.1</v>
      </c>
      <c r="J596" s="177">
        <v>99.37</v>
      </c>
      <c r="K596" s="177">
        <v>2685.51</v>
      </c>
      <c r="L596" s="365">
        <v>7.8626522702104094</v>
      </c>
      <c r="M596" s="365">
        <v>11.890016017084889</v>
      </c>
      <c r="N596" s="365">
        <v>5.8487345497351395</v>
      </c>
      <c r="O596" s="365">
        <v>5.8137989262209908</v>
      </c>
      <c r="P596" s="178"/>
      <c r="Q596" s="178"/>
      <c r="R596" s="178">
        <v>16</v>
      </c>
    </row>
    <row r="597" spans="1:18" ht="36">
      <c r="A597" s="174">
        <v>61</v>
      </c>
      <c r="B597" s="171" t="s">
        <v>1007</v>
      </c>
      <c r="C597" s="175" t="s">
        <v>1008</v>
      </c>
      <c r="D597" s="176">
        <v>1547.35</v>
      </c>
      <c r="E597" s="176">
        <v>432.86</v>
      </c>
      <c r="F597" s="176">
        <v>40.18</v>
      </c>
      <c r="G597" s="176">
        <v>1074.31</v>
      </c>
      <c r="H597" s="177">
        <v>11627.82</v>
      </c>
      <c r="I597" s="177">
        <v>5146.8500000000004</v>
      </c>
      <c r="J597" s="177">
        <v>235.34</v>
      </c>
      <c r="K597" s="177">
        <v>6245.63</v>
      </c>
      <c r="L597" s="365">
        <v>7.514667011341972</v>
      </c>
      <c r="M597" s="365">
        <v>11.890334057200944</v>
      </c>
      <c r="N597" s="365">
        <v>5.8571428571428577</v>
      </c>
      <c r="O597" s="365">
        <v>5.8136199048691726</v>
      </c>
      <c r="P597" s="178"/>
      <c r="Q597" s="178"/>
      <c r="R597" s="178">
        <v>16</v>
      </c>
    </row>
    <row r="598" spans="1:18" ht="36">
      <c r="A598" s="179">
        <v>62</v>
      </c>
      <c r="B598" s="180" t="s">
        <v>1009</v>
      </c>
      <c r="C598" s="181" t="s">
        <v>1010</v>
      </c>
      <c r="D598" s="182">
        <v>3136.41</v>
      </c>
      <c r="E598" s="182">
        <v>764.53</v>
      </c>
      <c r="F598" s="182">
        <v>88.61</v>
      </c>
      <c r="G598" s="182">
        <v>2283.27</v>
      </c>
      <c r="H598" s="183">
        <v>22883.040000000001</v>
      </c>
      <c r="I598" s="183">
        <v>9090.3799999999992</v>
      </c>
      <c r="J598" s="183">
        <v>519.41</v>
      </c>
      <c r="K598" s="183">
        <v>13273.25</v>
      </c>
      <c r="L598" s="366">
        <v>7.2959338861947263</v>
      </c>
      <c r="M598" s="366">
        <v>11.890154735589185</v>
      </c>
      <c r="N598" s="366">
        <v>5.8617537523981484</v>
      </c>
      <c r="O598" s="366">
        <v>5.8132634335842894</v>
      </c>
      <c r="P598" s="184"/>
      <c r="Q598" s="184"/>
      <c r="R598" s="184">
        <v>16</v>
      </c>
    </row>
    <row r="599" spans="1:18" ht="12.75">
      <c r="A599" s="101" t="s">
        <v>1011</v>
      </c>
      <c r="B599" s="100"/>
      <c r="C599" s="100"/>
      <c r="D599" s="100"/>
      <c r="E599" s="100"/>
      <c r="F599" s="100"/>
      <c r="G599" s="100"/>
      <c r="H599" s="100"/>
      <c r="I599" s="100"/>
      <c r="J599" s="100"/>
      <c r="K599" s="100"/>
      <c r="L599" s="100"/>
      <c r="M599" s="100"/>
      <c r="N599" s="100"/>
      <c r="O599" s="100"/>
      <c r="P599" s="100"/>
      <c r="Q599" s="100"/>
      <c r="R599" s="100"/>
    </row>
    <row r="600" spans="1:18" ht="24">
      <c r="A600" s="174">
        <v>63</v>
      </c>
      <c r="B600" s="171" t="s">
        <v>1012</v>
      </c>
      <c r="C600" s="175" t="s">
        <v>1013</v>
      </c>
      <c r="D600" s="176">
        <v>98.26</v>
      </c>
      <c r="E600" s="176">
        <v>97.77</v>
      </c>
      <c r="F600" s="176">
        <v>0.49</v>
      </c>
      <c r="G600" s="176"/>
      <c r="H600" s="177">
        <v>1164.24</v>
      </c>
      <c r="I600" s="177">
        <v>1162.4000000000001</v>
      </c>
      <c r="J600" s="177">
        <v>1.84</v>
      </c>
      <c r="K600" s="177"/>
      <c r="L600" s="365">
        <v>11.848565031548951</v>
      </c>
      <c r="M600" s="365">
        <v>11.889127544236475</v>
      </c>
      <c r="N600" s="365">
        <v>3.7551020408163267</v>
      </c>
      <c r="O600" s="365" t="s">
        <v>138</v>
      </c>
      <c r="P600" s="178"/>
      <c r="Q600" s="178"/>
      <c r="R600" s="178">
        <v>17</v>
      </c>
    </row>
    <row r="601" spans="1:18" ht="24">
      <c r="A601" s="174">
        <v>64</v>
      </c>
      <c r="B601" s="171" t="s">
        <v>1014</v>
      </c>
      <c r="C601" s="175" t="s">
        <v>1015</v>
      </c>
      <c r="D601" s="176">
        <v>629.54</v>
      </c>
      <c r="E601" s="176">
        <v>626.21</v>
      </c>
      <c r="F601" s="176">
        <v>3.33</v>
      </c>
      <c r="G601" s="176"/>
      <c r="H601" s="177">
        <v>7457.82</v>
      </c>
      <c r="I601" s="177">
        <v>7445.32</v>
      </c>
      <c r="J601" s="177">
        <v>12.5</v>
      </c>
      <c r="K601" s="177"/>
      <c r="L601" s="365">
        <v>11.846459319503129</v>
      </c>
      <c r="M601" s="365">
        <v>11.889493939732676</v>
      </c>
      <c r="N601" s="365">
        <v>3.7537537537537538</v>
      </c>
      <c r="O601" s="365" t="s">
        <v>138</v>
      </c>
      <c r="P601" s="178"/>
      <c r="Q601" s="178"/>
      <c r="R601" s="178">
        <v>17</v>
      </c>
    </row>
    <row r="602" spans="1:18" ht="36">
      <c r="A602" s="174">
        <v>65</v>
      </c>
      <c r="B602" s="171" t="s">
        <v>1016</v>
      </c>
      <c r="C602" s="175" t="s">
        <v>1017</v>
      </c>
      <c r="D602" s="176">
        <v>228.54</v>
      </c>
      <c r="E602" s="176">
        <v>227.31</v>
      </c>
      <c r="F602" s="176">
        <v>1.23</v>
      </c>
      <c r="G602" s="176"/>
      <c r="H602" s="177">
        <v>2707.29</v>
      </c>
      <c r="I602" s="177">
        <v>2702.66</v>
      </c>
      <c r="J602" s="177">
        <v>4.63</v>
      </c>
      <c r="K602" s="177"/>
      <c r="L602" s="365">
        <v>11.84602257810449</v>
      </c>
      <c r="M602" s="365">
        <v>11.889754080330825</v>
      </c>
      <c r="N602" s="365">
        <v>3.7642276422764227</v>
      </c>
      <c r="O602" s="365" t="s">
        <v>138</v>
      </c>
      <c r="P602" s="178"/>
      <c r="Q602" s="178"/>
      <c r="R602" s="178">
        <v>17</v>
      </c>
    </row>
    <row r="603" spans="1:18" ht="24">
      <c r="A603" s="174">
        <v>66</v>
      </c>
      <c r="B603" s="171" t="s">
        <v>1018</v>
      </c>
      <c r="C603" s="175" t="s">
        <v>1019</v>
      </c>
      <c r="D603" s="176">
        <v>86.06</v>
      </c>
      <c r="E603" s="176">
        <v>85.84</v>
      </c>
      <c r="F603" s="176">
        <v>0.22</v>
      </c>
      <c r="G603" s="176"/>
      <c r="H603" s="177">
        <v>1021.37</v>
      </c>
      <c r="I603" s="177">
        <v>1020.56</v>
      </c>
      <c r="J603" s="177">
        <v>0.81</v>
      </c>
      <c r="K603" s="177"/>
      <c r="L603" s="365">
        <v>11.868115268417384</v>
      </c>
      <c r="M603" s="365">
        <v>11.889095992544267</v>
      </c>
      <c r="N603" s="365">
        <v>3.6818181818181821</v>
      </c>
      <c r="O603" s="365" t="s">
        <v>138</v>
      </c>
      <c r="P603" s="178"/>
      <c r="Q603" s="178"/>
      <c r="R603" s="178">
        <v>17</v>
      </c>
    </row>
    <row r="604" spans="1:18" ht="24">
      <c r="A604" s="174">
        <v>67</v>
      </c>
      <c r="B604" s="171" t="s">
        <v>1020</v>
      </c>
      <c r="C604" s="175" t="s">
        <v>1021</v>
      </c>
      <c r="D604" s="176">
        <v>121.34</v>
      </c>
      <c r="E604" s="176">
        <v>119.16</v>
      </c>
      <c r="F604" s="176">
        <v>2.1800000000000002</v>
      </c>
      <c r="G604" s="176"/>
      <c r="H604" s="177">
        <v>1424.99</v>
      </c>
      <c r="I604" s="177">
        <v>1416.83</v>
      </c>
      <c r="J604" s="177">
        <v>8.16</v>
      </c>
      <c r="K604" s="177"/>
      <c r="L604" s="365">
        <v>11.743777814405801</v>
      </c>
      <c r="M604" s="365">
        <v>11.890147700570662</v>
      </c>
      <c r="N604" s="365">
        <v>3.7431192660550456</v>
      </c>
      <c r="O604" s="365" t="s">
        <v>138</v>
      </c>
      <c r="P604" s="178"/>
      <c r="Q604" s="178"/>
      <c r="R604" s="178">
        <v>17</v>
      </c>
    </row>
    <row r="605" spans="1:18" ht="24">
      <c r="A605" s="179">
        <v>68</v>
      </c>
      <c r="B605" s="180" t="s">
        <v>1022</v>
      </c>
      <c r="C605" s="181" t="s">
        <v>1023</v>
      </c>
      <c r="D605" s="182">
        <v>94.28</v>
      </c>
      <c r="E605" s="182">
        <v>93.61</v>
      </c>
      <c r="F605" s="182">
        <v>0.67</v>
      </c>
      <c r="G605" s="182"/>
      <c r="H605" s="183">
        <v>1115.5</v>
      </c>
      <c r="I605" s="183">
        <v>1113</v>
      </c>
      <c r="J605" s="183">
        <v>2.5</v>
      </c>
      <c r="K605" s="183"/>
      <c r="L605" s="366">
        <v>11.83177768349597</v>
      </c>
      <c r="M605" s="366">
        <v>11.889755368016237</v>
      </c>
      <c r="N605" s="366">
        <v>3.7313432835820892</v>
      </c>
      <c r="O605" s="366" t="s">
        <v>138</v>
      </c>
      <c r="P605" s="184"/>
      <c r="Q605" s="184"/>
      <c r="R605" s="184">
        <v>17</v>
      </c>
    </row>
    <row r="606" spans="1:18" ht="12.75">
      <c r="A606" s="101" t="s">
        <v>1024</v>
      </c>
      <c r="B606" s="100"/>
      <c r="C606" s="100"/>
      <c r="D606" s="100"/>
      <c r="E606" s="100"/>
      <c r="F606" s="100"/>
      <c r="G606" s="100"/>
      <c r="H606" s="100"/>
      <c r="I606" s="100"/>
      <c r="J606" s="100"/>
      <c r="K606" s="100"/>
      <c r="L606" s="100"/>
      <c r="M606" s="100"/>
      <c r="N606" s="100"/>
      <c r="O606" s="100"/>
      <c r="P606" s="100"/>
      <c r="Q606" s="100"/>
      <c r="R606" s="100"/>
    </row>
    <row r="607" spans="1:18" ht="36">
      <c r="A607" s="174">
        <v>69</v>
      </c>
      <c r="B607" s="171" t="s">
        <v>1025</v>
      </c>
      <c r="C607" s="175" t="s">
        <v>1026</v>
      </c>
      <c r="D607" s="176">
        <v>1363.28</v>
      </c>
      <c r="E607" s="176">
        <v>433.69</v>
      </c>
      <c r="F607" s="176">
        <v>19.329999999999998</v>
      </c>
      <c r="G607" s="176">
        <v>910.26</v>
      </c>
      <c r="H607" s="177">
        <v>9736.01</v>
      </c>
      <c r="I607" s="177">
        <v>5156.79</v>
      </c>
      <c r="J607" s="177">
        <v>92.8</v>
      </c>
      <c r="K607" s="177">
        <v>4486.42</v>
      </c>
      <c r="L607" s="365">
        <v>7.1416070066310668</v>
      </c>
      <c r="M607" s="365">
        <v>11.890497821024233</v>
      </c>
      <c r="N607" s="365">
        <v>4.8008277289187795</v>
      </c>
      <c r="O607" s="365">
        <v>4.9287236613714764</v>
      </c>
      <c r="P607" s="178"/>
      <c r="Q607" s="178"/>
      <c r="R607" s="178">
        <v>18</v>
      </c>
    </row>
    <row r="608" spans="1:18" ht="36">
      <c r="A608" s="174">
        <v>70</v>
      </c>
      <c r="B608" s="171" t="s">
        <v>1027</v>
      </c>
      <c r="C608" s="175" t="s">
        <v>1028</v>
      </c>
      <c r="D608" s="176">
        <v>1928.2</v>
      </c>
      <c r="E608" s="176">
        <v>617.99</v>
      </c>
      <c r="F608" s="176">
        <v>30.14</v>
      </c>
      <c r="G608" s="176">
        <v>1280.07</v>
      </c>
      <c r="H608" s="177">
        <v>13777.23</v>
      </c>
      <c r="I608" s="177">
        <v>7348.14</v>
      </c>
      <c r="J608" s="177">
        <v>144.6</v>
      </c>
      <c r="K608" s="177">
        <v>6284.49</v>
      </c>
      <c r="L608" s="365">
        <v>7.1451249870345395</v>
      </c>
      <c r="M608" s="365">
        <v>11.89038657583456</v>
      </c>
      <c r="N608" s="365">
        <v>4.7976111479761112</v>
      </c>
      <c r="O608" s="365">
        <v>4.90948932480255</v>
      </c>
      <c r="P608" s="178"/>
      <c r="Q608" s="178"/>
      <c r="R608" s="178">
        <v>18</v>
      </c>
    </row>
    <row r="609" spans="1:18" ht="36">
      <c r="A609" s="174">
        <v>71</v>
      </c>
      <c r="B609" s="171" t="s">
        <v>1029</v>
      </c>
      <c r="C609" s="175" t="s">
        <v>1030</v>
      </c>
      <c r="D609" s="176">
        <v>2705.32</v>
      </c>
      <c r="E609" s="176">
        <v>771.16</v>
      </c>
      <c r="F609" s="176">
        <v>53.68</v>
      </c>
      <c r="G609" s="176">
        <v>1880.48</v>
      </c>
      <c r="H609" s="177">
        <v>16336.34</v>
      </c>
      <c r="I609" s="177">
        <v>9169.3799999999992</v>
      </c>
      <c r="J609" s="177">
        <v>257.72000000000003</v>
      </c>
      <c r="K609" s="177">
        <v>6909.24</v>
      </c>
      <c r="L609" s="365">
        <v>6.0385980216758091</v>
      </c>
      <c r="M609" s="365">
        <v>11.890372944654805</v>
      </c>
      <c r="N609" s="365">
        <v>4.8010432190760062</v>
      </c>
      <c r="O609" s="365">
        <v>3.6741895686207777</v>
      </c>
      <c r="P609" s="178"/>
      <c r="Q609" s="178"/>
      <c r="R609" s="178">
        <v>18</v>
      </c>
    </row>
    <row r="610" spans="1:18" ht="36">
      <c r="A610" s="174">
        <v>72</v>
      </c>
      <c r="B610" s="171" t="s">
        <v>1031</v>
      </c>
      <c r="C610" s="175" t="s">
        <v>1032</v>
      </c>
      <c r="D610" s="176">
        <v>4632.66</v>
      </c>
      <c r="E610" s="176">
        <v>908.1</v>
      </c>
      <c r="F610" s="176">
        <v>83.53</v>
      </c>
      <c r="G610" s="176">
        <v>3641.03</v>
      </c>
      <c r="H610" s="177">
        <v>29144.560000000001</v>
      </c>
      <c r="I610" s="177">
        <v>10797.66</v>
      </c>
      <c r="J610" s="177">
        <v>401.21</v>
      </c>
      <c r="K610" s="177">
        <v>17945.689999999999</v>
      </c>
      <c r="L610" s="365">
        <v>6.2911070529674102</v>
      </c>
      <c r="M610" s="365">
        <v>11.890386521308226</v>
      </c>
      <c r="N610" s="365">
        <v>4.8031844846163052</v>
      </c>
      <c r="O610" s="365">
        <v>4.9287399444662627</v>
      </c>
      <c r="P610" s="178"/>
      <c r="Q610" s="178"/>
      <c r="R610" s="178">
        <v>18</v>
      </c>
    </row>
    <row r="611" spans="1:18" ht="36">
      <c r="A611" s="179">
        <v>73</v>
      </c>
      <c r="B611" s="180" t="s">
        <v>1033</v>
      </c>
      <c r="C611" s="181" t="s">
        <v>1034</v>
      </c>
      <c r="D611" s="182">
        <v>6350.35</v>
      </c>
      <c r="E611" s="182">
        <v>1314.27</v>
      </c>
      <c r="F611" s="182">
        <v>120.55</v>
      </c>
      <c r="G611" s="182">
        <v>4915.53</v>
      </c>
      <c r="H611" s="183">
        <v>40481.99</v>
      </c>
      <c r="I611" s="183">
        <v>15627.21</v>
      </c>
      <c r="J611" s="183">
        <v>578.39</v>
      </c>
      <c r="K611" s="183">
        <v>24276.39</v>
      </c>
      <c r="L611" s="366">
        <v>6.374765170423677</v>
      </c>
      <c r="M611" s="366">
        <v>11.890410646214248</v>
      </c>
      <c r="N611" s="366">
        <v>4.797926171712982</v>
      </c>
      <c r="O611" s="366">
        <v>4.9387126108476602</v>
      </c>
      <c r="P611" s="184"/>
      <c r="Q611" s="184"/>
      <c r="R611" s="184">
        <v>18</v>
      </c>
    </row>
    <row r="612" spans="1:18" ht="12.75">
      <c r="A612" s="101" t="s">
        <v>1035</v>
      </c>
      <c r="B612" s="100"/>
      <c r="C612" s="100"/>
      <c r="D612" s="100"/>
      <c r="E612" s="100"/>
      <c r="F612" s="100"/>
      <c r="G612" s="100"/>
      <c r="H612" s="100"/>
      <c r="I612" s="100"/>
      <c r="J612" s="100"/>
      <c r="K612" s="100"/>
      <c r="L612" s="100"/>
      <c r="M612" s="100"/>
      <c r="N612" s="100"/>
      <c r="O612" s="100"/>
      <c r="P612" s="100"/>
      <c r="Q612" s="100"/>
      <c r="R612" s="100"/>
    </row>
    <row r="613" spans="1:18" ht="60">
      <c r="A613" s="174">
        <v>74</v>
      </c>
      <c r="B613" s="171" t="s">
        <v>1036</v>
      </c>
      <c r="C613" s="175" t="s">
        <v>1037</v>
      </c>
      <c r="D613" s="176">
        <v>7471.55</v>
      </c>
      <c r="E613" s="176">
        <v>1476.4</v>
      </c>
      <c r="F613" s="176">
        <v>10</v>
      </c>
      <c r="G613" s="176">
        <v>5985.15</v>
      </c>
      <c r="H613" s="177">
        <v>39884.06</v>
      </c>
      <c r="I613" s="177">
        <v>17554.88</v>
      </c>
      <c r="J613" s="177">
        <v>56.04</v>
      </c>
      <c r="K613" s="177">
        <v>22273.14</v>
      </c>
      <c r="L613" s="365">
        <v>5.3381239501843654</v>
      </c>
      <c r="M613" s="365">
        <v>11.890327824437822</v>
      </c>
      <c r="N613" s="365">
        <v>5.6040000000000001</v>
      </c>
      <c r="O613" s="365">
        <v>3.7214004661537308</v>
      </c>
      <c r="P613" s="178"/>
      <c r="Q613" s="178"/>
      <c r="R613" s="178">
        <v>19</v>
      </c>
    </row>
    <row r="614" spans="1:18" ht="60">
      <c r="A614" s="174">
        <v>75</v>
      </c>
      <c r="B614" s="171" t="s">
        <v>1038</v>
      </c>
      <c r="C614" s="175" t="s">
        <v>1039</v>
      </c>
      <c r="D614" s="176">
        <v>5900.28</v>
      </c>
      <c r="E614" s="176">
        <v>1146.31</v>
      </c>
      <c r="F614" s="176">
        <v>13.93</v>
      </c>
      <c r="G614" s="176">
        <v>4740.04</v>
      </c>
      <c r="H614" s="177">
        <v>33238.35</v>
      </c>
      <c r="I614" s="177">
        <v>13630.07</v>
      </c>
      <c r="J614" s="177">
        <v>77.98</v>
      </c>
      <c r="K614" s="177">
        <v>19530.3</v>
      </c>
      <c r="L614" s="365">
        <v>5.6333512985824399</v>
      </c>
      <c r="M614" s="365">
        <v>11.89038741701634</v>
      </c>
      <c r="N614" s="365">
        <v>5.5979899497487438</v>
      </c>
      <c r="O614" s="365">
        <v>4.1202816853866207</v>
      </c>
      <c r="P614" s="178"/>
      <c r="Q614" s="178"/>
      <c r="R614" s="178">
        <v>19</v>
      </c>
    </row>
    <row r="615" spans="1:18" ht="60">
      <c r="A615" s="174">
        <v>76</v>
      </c>
      <c r="B615" s="171" t="s">
        <v>1040</v>
      </c>
      <c r="C615" s="175" t="s">
        <v>1041</v>
      </c>
      <c r="D615" s="176">
        <v>5688.99</v>
      </c>
      <c r="E615" s="176">
        <v>988.1</v>
      </c>
      <c r="F615" s="176">
        <v>19.64</v>
      </c>
      <c r="G615" s="176">
        <v>4681.25</v>
      </c>
      <c r="H615" s="177">
        <v>31154.89</v>
      </c>
      <c r="I615" s="177">
        <v>11748.9</v>
      </c>
      <c r="J615" s="177">
        <v>109.71</v>
      </c>
      <c r="K615" s="177">
        <v>19296.28</v>
      </c>
      <c r="L615" s="365">
        <v>5.4763481742804965</v>
      </c>
      <c r="M615" s="365">
        <v>11.890395708936342</v>
      </c>
      <c r="N615" s="365">
        <v>5.5860488798370671</v>
      </c>
      <c r="O615" s="365">
        <v>4.1220357810413883</v>
      </c>
      <c r="P615" s="178"/>
      <c r="Q615" s="178"/>
      <c r="R615" s="178">
        <v>19</v>
      </c>
    </row>
    <row r="616" spans="1:18" ht="48">
      <c r="A616" s="174">
        <v>77</v>
      </c>
      <c r="B616" s="171" t="s">
        <v>1042</v>
      </c>
      <c r="C616" s="175" t="s">
        <v>1043</v>
      </c>
      <c r="D616" s="176">
        <v>7030.86</v>
      </c>
      <c r="E616" s="176">
        <v>1035.71</v>
      </c>
      <c r="F616" s="176">
        <v>10</v>
      </c>
      <c r="G616" s="176">
        <v>5985.15</v>
      </c>
      <c r="H616" s="177">
        <v>34643.879999999997</v>
      </c>
      <c r="I616" s="177">
        <v>12314.7</v>
      </c>
      <c r="J616" s="177">
        <v>56.04</v>
      </c>
      <c r="K616" s="177">
        <v>22273.14</v>
      </c>
      <c r="L616" s="365">
        <v>4.927402906614553</v>
      </c>
      <c r="M616" s="365">
        <v>11.890104372845681</v>
      </c>
      <c r="N616" s="365">
        <v>5.6040000000000001</v>
      </c>
      <c r="O616" s="365">
        <v>3.7214004661537308</v>
      </c>
      <c r="P616" s="178"/>
      <c r="Q616" s="178"/>
      <c r="R616" s="178">
        <v>19</v>
      </c>
    </row>
    <row r="617" spans="1:18" ht="48">
      <c r="A617" s="174">
        <v>78</v>
      </c>
      <c r="B617" s="171" t="s">
        <v>1044</v>
      </c>
      <c r="C617" s="175" t="s">
        <v>1045</v>
      </c>
      <c r="D617" s="176">
        <v>5548.12</v>
      </c>
      <c r="E617" s="176">
        <v>798.08</v>
      </c>
      <c r="F617" s="176">
        <v>10</v>
      </c>
      <c r="G617" s="176">
        <v>4740.04</v>
      </c>
      <c r="H617" s="177">
        <v>29075.59</v>
      </c>
      <c r="I617" s="177">
        <v>9489.25</v>
      </c>
      <c r="J617" s="177">
        <v>56.04</v>
      </c>
      <c r="K617" s="177">
        <v>19530.3</v>
      </c>
      <c r="L617" s="365">
        <v>5.2406202461374303</v>
      </c>
      <c r="M617" s="365">
        <v>11.890098736968724</v>
      </c>
      <c r="N617" s="365">
        <v>5.6040000000000001</v>
      </c>
      <c r="O617" s="365">
        <v>4.1202816853866207</v>
      </c>
      <c r="P617" s="178"/>
      <c r="Q617" s="178"/>
      <c r="R617" s="178">
        <v>19</v>
      </c>
    </row>
    <row r="618" spans="1:18" ht="48">
      <c r="A618" s="179">
        <v>79</v>
      </c>
      <c r="B618" s="180" t="s">
        <v>1046</v>
      </c>
      <c r="C618" s="181" t="s">
        <v>1047</v>
      </c>
      <c r="D618" s="182">
        <v>10638.73</v>
      </c>
      <c r="E618" s="182">
        <v>1196.82</v>
      </c>
      <c r="F618" s="182">
        <v>34.26</v>
      </c>
      <c r="G618" s="182">
        <v>9407.65</v>
      </c>
      <c r="H618" s="183">
        <v>53189.77</v>
      </c>
      <c r="I618" s="183">
        <v>14230.24</v>
      </c>
      <c r="J618" s="183">
        <v>190.39</v>
      </c>
      <c r="K618" s="183">
        <v>38769.14</v>
      </c>
      <c r="L618" s="366">
        <v>4.9996352948143246</v>
      </c>
      <c r="M618" s="366">
        <v>11.890041944486223</v>
      </c>
      <c r="N618" s="366">
        <v>5.5572095738470519</v>
      </c>
      <c r="O618" s="366">
        <v>4.1210227846486633</v>
      </c>
      <c r="P618" s="184"/>
      <c r="Q618" s="184"/>
      <c r="R618" s="184">
        <v>19</v>
      </c>
    </row>
    <row r="619" spans="1:18" ht="12.75">
      <c r="A619" s="101" t="s">
        <v>1048</v>
      </c>
      <c r="B619" s="100"/>
      <c r="C619" s="100"/>
      <c r="D619" s="100"/>
      <c r="E619" s="100"/>
      <c r="F619" s="100"/>
      <c r="G619" s="100"/>
      <c r="H619" s="100"/>
      <c r="I619" s="100"/>
      <c r="J619" s="100"/>
      <c r="K619" s="100"/>
      <c r="L619" s="100"/>
      <c r="M619" s="100"/>
      <c r="N619" s="100"/>
      <c r="O619" s="100"/>
      <c r="P619" s="100"/>
      <c r="Q619" s="100"/>
      <c r="R619" s="100"/>
    </row>
    <row r="620" spans="1:18" ht="48">
      <c r="A620" s="174">
        <v>80</v>
      </c>
      <c r="B620" s="171" t="s">
        <v>1049</v>
      </c>
      <c r="C620" s="175" t="s">
        <v>1050</v>
      </c>
      <c r="D620" s="176">
        <v>2926.78</v>
      </c>
      <c r="E620" s="176">
        <v>421.97</v>
      </c>
      <c r="F620" s="176">
        <v>7.12</v>
      </c>
      <c r="G620" s="176">
        <v>2497.69</v>
      </c>
      <c r="H620" s="177">
        <v>14466.95</v>
      </c>
      <c r="I620" s="177">
        <v>5017.24</v>
      </c>
      <c r="J620" s="177">
        <v>39.159999999999997</v>
      </c>
      <c r="K620" s="177">
        <v>9410.5499999999993</v>
      </c>
      <c r="L620" s="365">
        <v>4.9429577897894612</v>
      </c>
      <c r="M620" s="365">
        <v>11.890039576273194</v>
      </c>
      <c r="N620" s="365">
        <v>5.4999999999999991</v>
      </c>
      <c r="O620" s="365">
        <v>3.7677013560529926</v>
      </c>
      <c r="P620" s="178"/>
      <c r="Q620" s="178"/>
      <c r="R620" s="178">
        <v>20</v>
      </c>
    </row>
    <row r="621" spans="1:18" ht="48">
      <c r="A621" s="174">
        <v>81</v>
      </c>
      <c r="B621" s="171" t="s">
        <v>1051</v>
      </c>
      <c r="C621" s="175" t="s">
        <v>1052</v>
      </c>
      <c r="D621" s="176">
        <v>4970.53</v>
      </c>
      <c r="E621" s="176">
        <v>644.21</v>
      </c>
      <c r="F621" s="176">
        <v>11.42</v>
      </c>
      <c r="G621" s="176">
        <v>4314.8999999999996</v>
      </c>
      <c r="H621" s="177">
        <v>23892.26</v>
      </c>
      <c r="I621" s="177">
        <v>7659.74</v>
      </c>
      <c r="J621" s="177">
        <v>63.46</v>
      </c>
      <c r="K621" s="177">
        <v>16169.06</v>
      </c>
      <c r="L621" s="365">
        <v>4.8067831800632934</v>
      </c>
      <c r="M621" s="365">
        <v>11.890128995203426</v>
      </c>
      <c r="N621" s="365">
        <v>5.5569176882661999</v>
      </c>
      <c r="O621" s="365">
        <v>3.7472618137152658</v>
      </c>
      <c r="P621" s="178"/>
      <c r="Q621" s="178"/>
      <c r="R621" s="178">
        <v>20</v>
      </c>
    </row>
    <row r="622" spans="1:18" ht="60">
      <c r="A622" s="174">
        <v>82</v>
      </c>
      <c r="B622" s="171" t="s">
        <v>1053</v>
      </c>
      <c r="C622" s="175" t="s">
        <v>1054</v>
      </c>
      <c r="D622" s="176">
        <v>6241.69</v>
      </c>
      <c r="E622" s="176">
        <v>715.85</v>
      </c>
      <c r="F622" s="176">
        <v>13.93</v>
      </c>
      <c r="G622" s="176">
        <v>5511.91</v>
      </c>
      <c r="H622" s="177">
        <v>29304.93</v>
      </c>
      <c r="I622" s="177">
        <v>8511.49</v>
      </c>
      <c r="J622" s="177">
        <v>77.98</v>
      </c>
      <c r="K622" s="177">
        <v>20715.46</v>
      </c>
      <c r="L622" s="365">
        <v>4.6950313136346091</v>
      </c>
      <c r="M622" s="365">
        <v>11.890046797513445</v>
      </c>
      <c r="N622" s="365">
        <v>5.5979899497487438</v>
      </c>
      <c r="O622" s="365">
        <v>3.7583088257972279</v>
      </c>
      <c r="P622" s="178"/>
      <c r="Q622" s="178"/>
      <c r="R622" s="178">
        <v>20</v>
      </c>
    </row>
    <row r="623" spans="1:18" ht="60">
      <c r="A623" s="174">
        <v>83</v>
      </c>
      <c r="B623" s="171" t="s">
        <v>1055</v>
      </c>
      <c r="C623" s="175" t="s">
        <v>1056</v>
      </c>
      <c r="D623" s="176">
        <v>10809.94</v>
      </c>
      <c r="E623" s="176">
        <v>1153.81</v>
      </c>
      <c r="F623" s="176">
        <v>23.57</v>
      </c>
      <c r="G623" s="176">
        <v>9632.56</v>
      </c>
      <c r="H623" s="177">
        <v>49689.03</v>
      </c>
      <c r="I623" s="177">
        <v>13718.95</v>
      </c>
      <c r="J623" s="177">
        <v>131.65</v>
      </c>
      <c r="K623" s="177">
        <v>35838.43</v>
      </c>
      <c r="L623" s="365">
        <v>4.5966055315755678</v>
      </c>
      <c r="M623" s="365">
        <v>11.890129224049021</v>
      </c>
      <c r="N623" s="365">
        <v>5.5854900296987697</v>
      </c>
      <c r="O623" s="365">
        <v>3.7205509231190881</v>
      </c>
      <c r="P623" s="178"/>
      <c r="Q623" s="178"/>
      <c r="R623" s="178">
        <v>20</v>
      </c>
    </row>
    <row r="624" spans="1:18" ht="36">
      <c r="A624" s="174">
        <v>84</v>
      </c>
      <c r="B624" s="171" t="s">
        <v>1057</v>
      </c>
      <c r="C624" s="175" t="s">
        <v>1058</v>
      </c>
      <c r="D624" s="176">
        <v>1974.17</v>
      </c>
      <c r="E624" s="176">
        <v>664.49</v>
      </c>
      <c r="F624" s="176">
        <v>4.9800000000000004</v>
      </c>
      <c r="G624" s="176">
        <v>1304.7</v>
      </c>
      <c r="H624" s="177">
        <v>12846.99</v>
      </c>
      <c r="I624" s="177">
        <v>7900.84</v>
      </c>
      <c r="J624" s="177">
        <v>27.01</v>
      </c>
      <c r="K624" s="177">
        <v>4919.1400000000003</v>
      </c>
      <c r="L624" s="365">
        <v>6.5075398775181466</v>
      </c>
      <c r="M624" s="365">
        <v>11.890081114839953</v>
      </c>
      <c r="N624" s="365">
        <v>5.4236947791164658</v>
      </c>
      <c r="O624" s="365">
        <v>3.7703226795431903</v>
      </c>
      <c r="P624" s="178"/>
      <c r="Q624" s="178"/>
      <c r="R624" s="178">
        <v>20</v>
      </c>
    </row>
    <row r="625" spans="1:18" ht="36">
      <c r="A625" s="174">
        <v>85</v>
      </c>
      <c r="B625" s="171" t="s">
        <v>1059</v>
      </c>
      <c r="C625" s="175" t="s">
        <v>1060</v>
      </c>
      <c r="D625" s="176">
        <v>1839.25</v>
      </c>
      <c r="E625" s="176">
        <v>529.57000000000005</v>
      </c>
      <c r="F625" s="176">
        <v>4.9800000000000004</v>
      </c>
      <c r="G625" s="176">
        <v>1304.7</v>
      </c>
      <c r="H625" s="177">
        <v>11242.84</v>
      </c>
      <c r="I625" s="177">
        <v>6296.69</v>
      </c>
      <c r="J625" s="177">
        <v>27.01</v>
      </c>
      <c r="K625" s="177">
        <v>4919.1400000000003</v>
      </c>
      <c r="L625" s="365">
        <v>6.1127307326355851</v>
      </c>
      <c r="M625" s="365">
        <v>11.890193930925088</v>
      </c>
      <c r="N625" s="365">
        <v>5.4236947791164658</v>
      </c>
      <c r="O625" s="365">
        <v>3.7703226795431903</v>
      </c>
      <c r="P625" s="178"/>
      <c r="Q625" s="178"/>
      <c r="R625" s="178">
        <v>20</v>
      </c>
    </row>
    <row r="626" spans="1:18" ht="36">
      <c r="A626" s="174">
        <v>86</v>
      </c>
      <c r="B626" s="171" t="s">
        <v>1061</v>
      </c>
      <c r="C626" s="175" t="s">
        <v>1062</v>
      </c>
      <c r="D626" s="176">
        <v>2198.04</v>
      </c>
      <c r="E626" s="176">
        <v>888.36</v>
      </c>
      <c r="F626" s="176">
        <v>4.9800000000000004</v>
      </c>
      <c r="G626" s="176">
        <v>1304.7</v>
      </c>
      <c r="H626" s="177">
        <v>15508.88</v>
      </c>
      <c r="I626" s="177">
        <v>10562.73</v>
      </c>
      <c r="J626" s="177">
        <v>27.01</v>
      </c>
      <c r="K626" s="177">
        <v>4919.1400000000003</v>
      </c>
      <c r="L626" s="365">
        <v>7.0557769649323943</v>
      </c>
      <c r="M626" s="365">
        <v>11.890145886802648</v>
      </c>
      <c r="N626" s="365">
        <v>5.4236947791164658</v>
      </c>
      <c r="O626" s="365">
        <v>3.7703226795431903</v>
      </c>
      <c r="P626" s="178"/>
      <c r="Q626" s="178"/>
      <c r="R626" s="178">
        <v>20</v>
      </c>
    </row>
    <row r="627" spans="1:18" ht="36">
      <c r="A627" s="179">
        <v>87</v>
      </c>
      <c r="B627" s="180" t="s">
        <v>1063</v>
      </c>
      <c r="C627" s="181" t="s">
        <v>1064</v>
      </c>
      <c r="D627" s="182">
        <v>2557.88</v>
      </c>
      <c r="E627" s="182">
        <v>946.24</v>
      </c>
      <c r="F627" s="182">
        <v>6.39</v>
      </c>
      <c r="G627" s="182">
        <v>1605.25</v>
      </c>
      <c r="H627" s="183">
        <v>17342.3</v>
      </c>
      <c r="I627" s="183">
        <v>11250.92</v>
      </c>
      <c r="J627" s="183">
        <v>34.43</v>
      </c>
      <c r="K627" s="183">
        <v>6056.95</v>
      </c>
      <c r="L627" s="366">
        <v>6.7799505840774383</v>
      </c>
      <c r="M627" s="366">
        <v>11.890133581332432</v>
      </c>
      <c r="N627" s="366">
        <v>5.3881064162754306</v>
      </c>
      <c r="O627" s="366">
        <v>3.7732128951876653</v>
      </c>
      <c r="P627" s="184"/>
      <c r="Q627" s="184"/>
      <c r="R627" s="184">
        <v>20</v>
      </c>
    </row>
    <row r="628" spans="1:18" ht="12.75">
      <c r="A628" s="101" t="s">
        <v>1065</v>
      </c>
      <c r="B628" s="100"/>
      <c r="C628" s="100"/>
      <c r="D628" s="100"/>
      <c r="E628" s="100"/>
      <c r="F628" s="100"/>
      <c r="G628" s="100"/>
      <c r="H628" s="100"/>
      <c r="I628" s="100"/>
      <c r="J628" s="100"/>
      <c r="K628" s="100"/>
      <c r="L628" s="100"/>
      <c r="M628" s="100"/>
      <c r="N628" s="100"/>
      <c r="O628" s="100"/>
      <c r="P628" s="100"/>
      <c r="Q628" s="100"/>
      <c r="R628" s="100"/>
    </row>
    <row r="629" spans="1:18" ht="24">
      <c r="A629" s="174">
        <v>88</v>
      </c>
      <c r="B629" s="171" t="s">
        <v>1066</v>
      </c>
      <c r="C629" s="175" t="s">
        <v>1067</v>
      </c>
      <c r="D629" s="176">
        <v>1106.28</v>
      </c>
      <c r="E629" s="176">
        <v>181.54</v>
      </c>
      <c r="F629" s="176">
        <v>3.15</v>
      </c>
      <c r="G629" s="176">
        <v>921.59</v>
      </c>
      <c r="H629" s="177">
        <v>5601.25</v>
      </c>
      <c r="I629" s="177">
        <v>2158.5300000000002</v>
      </c>
      <c r="J629" s="177">
        <v>15.19</v>
      </c>
      <c r="K629" s="177">
        <v>3427.53</v>
      </c>
      <c r="L629" s="365">
        <v>5.0631395306793943</v>
      </c>
      <c r="M629" s="365">
        <v>11.890106863501158</v>
      </c>
      <c r="N629" s="365">
        <v>4.822222222222222</v>
      </c>
      <c r="O629" s="365">
        <v>3.7191484282598553</v>
      </c>
      <c r="P629" s="178"/>
      <c r="Q629" s="178"/>
      <c r="R629" s="178">
        <v>21</v>
      </c>
    </row>
    <row r="630" spans="1:18" ht="24">
      <c r="A630" s="179">
        <v>89</v>
      </c>
      <c r="B630" s="180" t="s">
        <v>1068</v>
      </c>
      <c r="C630" s="181" t="s">
        <v>1069</v>
      </c>
      <c r="D630" s="182">
        <v>324.38</v>
      </c>
      <c r="E630" s="182">
        <v>50.75</v>
      </c>
      <c r="F630" s="182">
        <v>1.05</v>
      </c>
      <c r="G630" s="182">
        <v>272.58</v>
      </c>
      <c r="H630" s="183">
        <v>1622.3</v>
      </c>
      <c r="I630" s="183">
        <v>603.46</v>
      </c>
      <c r="J630" s="183">
        <v>5.0599999999999996</v>
      </c>
      <c r="K630" s="183">
        <v>1013.78</v>
      </c>
      <c r="L630" s="366">
        <v>5.0012331216474504</v>
      </c>
      <c r="M630" s="366">
        <v>11.890837438423645</v>
      </c>
      <c r="N630" s="366">
        <v>4.8190476190476188</v>
      </c>
      <c r="O630" s="366">
        <v>3.7192017022525499</v>
      </c>
      <c r="P630" s="184"/>
      <c r="Q630" s="184"/>
      <c r="R630" s="184">
        <v>21</v>
      </c>
    </row>
    <row r="631" spans="1:18" ht="12.75">
      <c r="A631" s="101" t="s">
        <v>1070</v>
      </c>
      <c r="B631" s="100"/>
      <c r="C631" s="100"/>
      <c r="D631" s="100"/>
      <c r="E631" s="100"/>
      <c r="F631" s="100"/>
      <c r="G631" s="100"/>
      <c r="H631" s="100"/>
      <c r="I631" s="100"/>
      <c r="J631" s="100"/>
      <c r="K631" s="100"/>
      <c r="L631" s="100"/>
      <c r="M631" s="100"/>
      <c r="N631" s="100"/>
      <c r="O631" s="100"/>
      <c r="P631" s="100"/>
      <c r="Q631" s="100"/>
      <c r="R631" s="100"/>
    </row>
    <row r="632" spans="1:18" ht="24">
      <c r="A632" s="174">
        <v>90</v>
      </c>
      <c r="B632" s="171" t="s">
        <v>1071</v>
      </c>
      <c r="C632" s="175" t="s">
        <v>1072</v>
      </c>
      <c r="D632" s="176">
        <v>1005.5</v>
      </c>
      <c r="E632" s="176">
        <v>368.93</v>
      </c>
      <c r="F632" s="176">
        <v>1.05</v>
      </c>
      <c r="G632" s="176">
        <v>635.52</v>
      </c>
      <c r="H632" s="177">
        <v>8177.11</v>
      </c>
      <c r="I632" s="177">
        <v>4386.6899999999996</v>
      </c>
      <c r="J632" s="177">
        <v>5.0599999999999996</v>
      </c>
      <c r="K632" s="177">
        <v>3785.36</v>
      </c>
      <c r="L632" s="365">
        <v>8.1323818995524615</v>
      </c>
      <c r="M632" s="365">
        <v>11.890304393787439</v>
      </c>
      <c r="N632" s="365">
        <v>4.8190476190476188</v>
      </c>
      <c r="O632" s="365">
        <v>5.956319234642498</v>
      </c>
      <c r="P632" s="178"/>
      <c r="Q632" s="178"/>
      <c r="R632" s="178">
        <v>22</v>
      </c>
    </row>
    <row r="633" spans="1:18" ht="36">
      <c r="A633" s="179">
        <v>91</v>
      </c>
      <c r="B633" s="180" t="s">
        <v>1073</v>
      </c>
      <c r="C633" s="181" t="s">
        <v>1074</v>
      </c>
      <c r="D633" s="182">
        <v>848.36</v>
      </c>
      <c r="E633" s="182">
        <v>211.79</v>
      </c>
      <c r="F633" s="182">
        <v>1.05</v>
      </c>
      <c r="G633" s="182">
        <v>635.52</v>
      </c>
      <c r="H633" s="183">
        <v>6308.71</v>
      </c>
      <c r="I633" s="183">
        <v>2518.29</v>
      </c>
      <c r="J633" s="183">
        <v>5.0599999999999996</v>
      </c>
      <c r="K633" s="183">
        <v>3785.36</v>
      </c>
      <c r="L633" s="366">
        <v>7.4363595643358948</v>
      </c>
      <c r="M633" s="366">
        <v>11.890504745266538</v>
      </c>
      <c r="N633" s="366">
        <v>4.8190476190476188</v>
      </c>
      <c r="O633" s="366">
        <v>5.956319234642498</v>
      </c>
      <c r="P633" s="184"/>
      <c r="Q633" s="184"/>
      <c r="R633" s="184">
        <v>22</v>
      </c>
    </row>
    <row r="634" spans="1:18" ht="12.75">
      <c r="A634" s="101" t="s">
        <v>1075</v>
      </c>
      <c r="B634" s="100"/>
      <c r="C634" s="100"/>
      <c r="D634" s="100"/>
      <c r="E634" s="100"/>
      <c r="F634" s="100"/>
      <c r="G634" s="100"/>
      <c r="H634" s="100"/>
      <c r="I634" s="100"/>
      <c r="J634" s="100"/>
      <c r="K634" s="100"/>
      <c r="L634" s="100"/>
      <c r="M634" s="100"/>
      <c r="N634" s="100"/>
      <c r="O634" s="100"/>
      <c r="P634" s="100"/>
      <c r="Q634" s="100"/>
      <c r="R634" s="100"/>
    </row>
    <row r="635" spans="1:18" ht="24">
      <c r="A635" s="179">
        <v>92</v>
      </c>
      <c r="B635" s="180" t="s">
        <v>1076</v>
      </c>
      <c r="C635" s="181" t="s">
        <v>1077</v>
      </c>
      <c r="D635" s="182">
        <v>785.36</v>
      </c>
      <c r="E635" s="182">
        <v>89.98</v>
      </c>
      <c r="F635" s="182">
        <v>8.6</v>
      </c>
      <c r="G635" s="182">
        <v>686.78</v>
      </c>
      <c r="H635" s="183">
        <v>4197.09</v>
      </c>
      <c r="I635" s="183">
        <v>1069.8399999999999</v>
      </c>
      <c r="J635" s="183">
        <v>47.38</v>
      </c>
      <c r="K635" s="183">
        <v>3079.87</v>
      </c>
      <c r="L635" s="366">
        <v>5.3441606397066312</v>
      </c>
      <c r="M635" s="366">
        <v>11.889753278506333</v>
      </c>
      <c r="N635" s="366">
        <v>5.5093023255813955</v>
      </c>
      <c r="O635" s="366">
        <v>4.4845074113981189</v>
      </c>
      <c r="P635" s="184"/>
      <c r="Q635" s="184"/>
      <c r="R635" s="184">
        <v>23</v>
      </c>
    </row>
    <row r="636" spans="1:18" ht="12.75">
      <c r="A636" s="101" t="s">
        <v>1078</v>
      </c>
      <c r="B636" s="100"/>
      <c r="C636" s="100"/>
      <c r="D636" s="100"/>
      <c r="E636" s="100"/>
      <c r="F636" s="100"/>
      <c r="G636" s="100"/>
      <c r="H636" s="100"/>
      <c r="I636" s="100"/>
      <c r="J636" s="100"/>
      <c r="K636" s="100"/>
      <c r="L636" s="100"/>
      <c r="M636" s="100"/>
      <c r="N636" s="100"/>
      <c r="O636" s="100"/>
      <c r="P636" s="100"/>
      <c r="Q636" s="100"/>
      <c r="R636" s="100"/>
    </row>
    <row r="637" spans="1:18" ht="36">
      <c r="A637" s="174">
        <v>93</v>
      </c>
      <c r="B637" s="171" t="s">
        <v>1079</v>
      </c>
      <c r="C637" s="175" t="s">
        <v>1080</v>
      </c>
      <c r="D637" s="176">
        <v>2460.1</v>
      </c>
      <c r="E637" s="176">
        <v>1618.85</v>
      </c>
      <c r="F637" s="176">
        <v>103.29</v>
      </c>
      <c r="G637" s="176">
        <v>737.96</v>
      </c>
      <c r="H637" s="177">
        <v>23065.59</v>
      </c>
      <c r="I637" s="177">
        <v>19248.43</v>
      </c>
      <c r="J637" s="177">
        <v>579.61</v>
      </c>
      <c r="K637" s="177">
        <v>3237.55</v>
      </c>
      <c r="L637" s="365">
        <v>9.3758749644323398</v>
      </c>
      <c r="M637" s="365">
        <v>11.890187478765791</v>
      </c>
      <c r="N637" s="365">
        <v>5.6114822344854289</v>
      </c>
      <c r="O637" s="365">
        <v>4.3871619057943523</v>
      </c>
      <c r="P637" s="178"/>
      <c r="Q637" s="178"/>
      <c r="R637" s="178">
        <v>24</v>
      </c>
    </row>
    <row r="638" spans="1:18" ht="36">
      <c r="A638" s="174">
        <v>94</v>
      </c>
      <c r="B638" s="171" t="s">
        <v>1081</v>
      </c>
      <c r="C638" s="175" t="s">
        <v>1082</v>
      </c>
      <c r="D638" s="176">
        <v>2724.09</v>
      </c>
      <c r="E638" s="176">
        <v>1842.8</v>
      </c>
      <c r="F638" s="176">
        <v>143.33000000000001</v>
      </c>
      <c r="G638" s="176">
        <v>737.96</v>
      </c>
      <c r="H638" s="177">
        <v>25966.48</v>
      </c>
      <c r="I638" s="177">
        <v>21911.3</v>
      </c>
      <c r="J638" s="177">
        <v>817.63</v>
      </c>
      <c r="K638" s="177">
        <v>3237.55</v>
      </c>
      <c r="L638" s="365">
        <v>9.5321667052116474</v>
      </c>
      <c r="M638" s="365">
        <v>11.890221402214022</v>
      </c>
      <c r="N638" s="365">
        <v>5.7045280122793551</v>
      </c>
      <c r="O638" s="365">
        <v>4.3871619057943523</v>
      </c>
      <c r="P638" s="178"/>
      <c r="Q638" s="178"/>
      <c r="R638" s="178">
        <v>24</v>
      </c>
    </row>
    <row r="639" spans="1:18" ht="48">
      <c r="A639" s="179">
        <v>95</v>
      </c>
      <c r="B639" s="180" t="s">
        <v>1083</v>
      </c>
      <c r="C639" s="181" t="s">
        <v>1084</v>
      </c>
      <c r="D639" s="182">
        <v>324.98</v>
      </c>
      <c r="E639" s="182">
        <v>324.98</v>
      </c>
      <c r="F639" s="182"/>
      <c r="G639" s="182"/>
      <c r="H639" s="183">
        <v>3864.12</v>
      </c>
      <c r="I639" s="183">
        <v>3864.12</v>
      </c>
      <c r="J639" s="183"/>
      <c r="K639" s="183"/>
      <c r="L639" s="366">
        <v>11.890331712720782</v>
      </c>
      <c r="M639" s="366">
        <v>11.890331712720782</v>
      </c>
      <c r="N639" s="366" t="s">
        <v>138</v>
      </c>
      <c r="O639" s="366" t="s">
        <v>138</v>
      </c>
      <c r="P639" s="184"/>
      <c r="Q639" s="184"/>
      <c r="R639" s="184">
        <v>24</v>
      </c>
    </row>
    <row r="640" spans="1:18" ht="12.75">
      <c r="A640" s="101" t="s">
        <v>1085</v>
      </c>
      <c r="B640" s="100"/>
      <c r="C640" s="100"/>
      <c r="D640" s="100"/>
      <c r="E640" s="100"/>
      <c r="F640" s="100"/>
      <c r="G640" s="100"/>
      <c r="H640" s="100"/>
      <c r="I640" s="100"/>
      <c r="J640" s="100"/>
      <c r="K640" s="100"/>
      <c r="L640" s="100"/>
      <c r="M640" s="100"/>
      <c r="N640" s="100"/>
      <c r="O640" s="100"/>
      <c r="P640" s="100"/>
      <c r="Q640" s="100"/>
      <c r="R640" s="100"/>
    </row>
    <row r="641" spans="1:18" ht="48">
      <c r="A641" s="174">
        <v>96</v>
      </c>
      <c r="B641" s="171" t="s">
        <v>1086</v>
      </c>
      <c r="C641" s="175" t="s">
        <v>1087</v>
      </c>
      <c r="D641" s="176">
        <v>101.51</v>
      </c>
      <c r="E641" s="176"/>
      <c r="F641" s="176">
        <v>75.010000000000005</v>
      </c>
      <c r="G641" s="176">
        <v>26.5</v>
      </c>
      <c r="H641" s="177">
        <v>623.73</v>
      </c>
      <c r="I641" s="177">
        <v>0</v>
      </c>
      <c r="J641" s="177">
        <v>469.76</v>
      </c>
      <c r="K641" s="177">
        <v>153.97</v>
      </c>
      <c r="L641" s="365">
        <v>6.1445177814993599</v>
      </c>
      <c r="M641" s="365" t="s">
        <v>138</v>
      </c>
      <c r="N641" s="365">
        <v>6.2626316491134508</v>
      </c>
      <c r="O641" s="365">
        <v>5.8101886792452833</v>
      </c>
      <c r="P641" s="178"/>
      <c r="Q641" s="178"/>
      <c r="R641" s="178">
        <v>25</v>
      </c>
    </row>
    <row r="642" spans="1:18" ht="48">
      <c r="A642" s="174">
        <v>97</v>
      </c>
      <c r="B642" s="171" t="s">
        <v>1088</v>
      </c>
      <c r="C642" s="175" t="s">
        <v>1089</v>
      </c>
      <c r="D642" s="176">
        <v>240.52</v>
      </c>
      <c r="E642" s="176"/>
      <c r="F642" s="176">
        <v>187.52</v>
      </c>
      <c r="G642" s="176">
        <v>53</v>
      </c>
      <c r="H642" s="177">
        <v>1482.34</v>
      </c>
      <c r="I642" s="177">
        <v>0</v>
      </c>
      <c r="J642" s="177">
        <v>1174.4000000000001</v>
      </c>
      <c r="K642" s="177">
        <v>307.94</v>
      </c>
      <c r="L642" s="365">
        <v>6.1630633627141185</v>
      </c>
      <c r="M642" s="365" t="s">
        <v>138</v>
      </c>
      <c r="N642" s="365">
        <v>6.2627986348122873</v>
      </c>
      <c r="O642" s="365">
        <v>5.8101886792452833</v>
      </c>
      <c r="P642" s="178"/>
      <c r="Q642" s="178"/>
      <c r="R642" s="178">
        <v>25</v>
      </c>
    </row>
    <row r="643" spans="1:18" ht="60">
      <c r="A643" s="179">
        <v>98</v>
      </c>
      <c r="B643" s="180" t="s">
        <v>1090</v>
      </c>
      <c r="C643" s="181" t="s">
        <v>1091</v>
      </c>
      <c r="D643" s="182">
        <v>567.04999999999995</v>
      </c>
      <c r="E643" s="182"/>
      <c r="F643" s="182">
        <v>487.55</v>
      </c>
      <c r="G643" s="182">
        <v>79.5</v>
      </c>
      <c r="H643" s="183">
        <v>3515.34</v>
      </c>
      <c r="I643" s="183">
        <v>0</v>
      </c>
      <c r="J643" s="183">
        <v>3053.43</v>
      </c>
      <c r="K643" s="183">
        <v>461.91</v>
      </c>
      <c r="L643" s="366">
        <v>6.1993475002204397</v>
      </c>
      <c r="M643" s="366" t="s">
        <v>138</v>
      </c>
      <c r="N643" s="366">
        <v>6.2628038149933332</v>
      </c>
      <c r="O643" s="366">
        <v>5.8101886792452833</v>
      </c>
      <c r="P643" s="184"/>
      <c r="Q643" s="184"/>
      <c r="R643" s="184">
        <v>25</v>
      </c>
    </row>
    <row r="644" spans="1:18" ht="26.25" customHeight="1">
      <c r="A644" s="101" t="s">
        <v>1092</v>
      </c>
      <c r="B644" s="100"/>
      <c r="C644" s="100"/>
      <c r="D644" s="100"/>
      <c r="E644" s="100"/>
      <c r="F644" s="100"/>
      <c r="G644" s="100"/>
      <c r="H644" s="100"/>
      <c r="I644" s="100"/>
      <c r="J644" s="100"/>
      <c r="K644" s="100"/>
      <c r="L644" s="100"/>
      <c r="M644" s="100"/>
      <c r="N644" s="100"/>
      <c r="O644" s="100"/>
      <c r="P644" s="100"/>
      <c r="Q644" s="100"/>
      <c r="R644" s="100"/>
    </row>
    <row r="645" spans="1:18" ht="60">
      <c r="A645" s="174">
        <v>99</v>
      </c>
      <c r="B645" s="171" t="s">
        <v>1093</v>
      </c>
      <c r="C645" s="175" t="s">
        <v>1094</v>
      </c>
      <c r="D645" s="176">
        <v>55.58</v>
      </c>
      <c r="E645" s="176">
        <v>17.809999999999999</v>
      </c>
      <c r="F645" s="176">
        <v>6.97</v>
      </c>
      <c r="G645" s="176">
        <v>30.8</v>
      </c>
      <c r="H645" s="177">
        <v>465.85</v>
      </c>
      <c r="I645" s="177">
        <v>211.79</v>
      </c>
      <c r="J645" s="177">
        <v>41.12</v>
      </c>
      <c r="K645" s="177">
        <v>212.94</v>
      </c>
      <c r="L645" s="365">
        <v>8.3816120906801022</v>
      </c>
      <c r="M645" s="365">
        <v>11.891633913531724</v>
      </c>
      <c r="N645" s="365">
        <v>5.8995695839311333</v>
      </c>
      <c r="O645" s="365">
        <v>6.9136363636363631</v>
      </c>
      <c r="P645" s="178"/>
      <c r="Q645" s="178"/>
      <c r="R645" s="178">
        <v>26</v>
      </c>
    </row>
    <row r="646" spans="1:18" ht="60">
      <c r="A646" s="179">
        <v>100</v>
      </c>
      <c r="B646" s="180" t="s">
        <v>1095</v>
      </c>
      <c r="C646" s="181" t="s">
        <v>1096</v>
      </c>
      <c r="D646" s="182">
        <v>71.81</v>
      </c>
      <c r="E646" s="182">
        <v>21.76</v>
      </c>
      <c r="F646" s="182">
        <v>6.97</v>
      </c>
      <c r="G646" s="182">
        <v>43.08</v>
      </c>
      <c r="H646" s="183">
        <v>579.76</v>
      </c>
      <c r="I646" s="183">
        <v>258.69</v>
      </c>
      <c r="J646" s="183">
        <v>41.12</v>
      </c>
      <c r="K646" s="183">
        <v>279.95</v>
      </c>
      <c r="L646" s="366">
        <v>8.073527363876897</v>
      </c>
      <c r="M646" s="366">
        <v>11.888327205882351</v>
      </c>
      <c r="N646" s="366">
        <v>5.8995695839311333</v>
      </c>
      <c r="O646" s="366">
        <v>6.498375116063138</v>
      </c>
      <c r="P646" s="184"/>
      <c r="Q646" s="184"/>
      <c r="R646" s="184">
        <v>26</v>
      </c>
    </row>
    <row r="647" spans="1:18" ht="31.5" customHeight="1">
      <c r="A647" s="101" t="s">
        <v>1097</v>
      </c>
      <c r="B647" s="100"/>
      <c r="C647" s="100"/>
      <c r="D647" s="100"/>
      <c r="E647" s="100"/>
      <c r="F647" s="100"/>
      <c r="G647" s="100"/>
      <c r="H647" s="100"/>
      <c r="I647" s="100"/>
      <c r="J647" s="100"/>
      <c r="K647" s="100"/>
      <c r="L647" s="100"/>
      <c r="M647" s="100"/>
      <c r="N647" s="100"/>
      <c r="O647" s="100"/>
      <c r="P647" s="100"/>
      <c r="Q647" s="100"/>
      <c r="R647" s="100"/>
    </row>
    <row r="648" spans="1:18" ht="36">
      <c r="A648" s="179">
        <v>101</v>
      </c>
      <c r="B648" s="180" t="s">
        <v>1098</v>
      </c>
      <c r="C648" s="181" t="s">
        <v>1099</v>
      </c>
      <c r="D648" s="182">
        <v>30.76</v>
      </c>
      <c r="E648" s="182">
        <v>13.18</v>
      </c>
      <c r="F648" s="182">
        <v>1.9</v>
      </c>
      <c r="G648" s="182">
        <v>15.68</v>
      </c>
      <c r="H648" s="183">
        <v>357.44</v>
      </c>
      <c r="I648" s="183">
        <v>156.66</v>
      </c>
      <c r="J648" s="183">
        <v>11.22</v>
      </c>
      <c r="K648" s="183">
        <v>189.56</v>
      </c>
      <c r="L648" s="366">
        <v>11.620286085825747</v>
      </c>
      <c r="M648" s="366">
        <v>11.88619119878604</v>
      </c>
      <c r="N648" s="366">
        <v>5.9052631578947379</v>
      </c>
      <c r="O648" s="366">
        <v>12.089285714285715</v>
      </c>
      <c r="P648" s="184"/>
      <c r="Q648" s="184"/>
      <c r="R648" s="184">
        <v>27</v>
      </c>
    </row>
    <row r="649" spans="1:18" ht="29.25" customHeight="1">
      <c r="A649" s="101" t="s">
        <v>1100</v>
      </c>
      <c r="B649" s="100"/>
      <c r="C649" s="100"/>
      <c r="D649" s="100"/>
      <c r="E649" s="100"/>
      <c r="F649" s="100"/>
      <c r="G649" s="100"/>
      <c r="H649" s="100"/>
      <c r="I649" s="100"/>
      <c r="J649" s="100"/>
      <c r="K649" s="100"/>
      <c r="L649" s="100"/>
      <c r="M649" s="100"/>
      <c r="N649" s="100"/>
      <c r="O649" s="100"/>
      <c r="P649" s="100"/>
      <c r="Q649" s="100"/>
      <c r="R649" s="100"/>
    </row>
    <row r="650" spans="1:18" ht="36">
      <c r="A650" s="179">
        <v>102</v>
      </c>
      <c r="B650" s="180" t="s">
        <v>1101</v>
      </c>
      <c r="C650" s="181" t="s">
        <v>1102</v>
      </c>
      <c r="D650" s="182">
        <v>20795.21</v>
      </c>
      <c r="E650" s="182">
        <v>408.46</v>
      </c>
      <c r="F650" s="182">
        <v>30.09</v>
      </c>
      <c r="G650" s="182">
        <v>20356.66</v>
      </c>
      <c r="H650" s="183">
        <v>127681.63</v>
      </c>
      <c r="I650" s="183">
        <v>4856.6899999999996</v>
      </c>
      <c r="J650" s="183">
        <v>183.24</v>
      </c>
      <c r="K650" s="183">
        <v>122641.7</v>
      </c>
      <c r="L650" s="366">
        <v>6.1399538643754985</v>
      </c>
      <c r="M650" s="366">
        <v>11.890246290946482</v>
      </c>
      <c r="N650" s="366">
        <v>6.0897308075772685</v>
      </c>
      <c r="O650" s="366">
        <v>6.0246474618134798</v>
      </c>
      <c r="P650" s="184"/>
      <c r="Q650" s="184"/>
      <c r="R650" s="184">
        <v>28</v>
      </c>
    </row>
    <row r="651" spans="1:18" ht="12.75">
      <c r="A651" s="101" t="s">
        <v>1103</v>
      </c>
      <c r="B651" s="100"/>
      <c r="C651" s="100"/>
      <c r="D651" s="100"/>
      <c r="E651" s="100"/>
      <c r="F651" s="100"/>
      <c r="G651" s="100"/>
      <c r="H651" s="100"/>
      <c r="I651" s="100"/>
      <c r="J651" s="100"/>
      <c r="K651" s="100"/>
      <c r="L651" s="100"/>
      <c r="M651" s="100"/>
      <c r="N651" s="100"/>
      <c r="O651" s="100"/>
      <c r="P651" s="100"/>
      <c r="Q651" s="100"/>
      <c r="R651" s="100"/>
    </row>
    <row r="652" spans="1:18" ht="24">
      <c r="A652" s="174">
        <v>103</v>
      </c>
      <c r="B652" s="171" t="s">
        <v>1104</v>
      </c>
      <c r="C652" s="175" t="s">
        <v>1105</v>
      </c>
      <c r="D652" s="176">
        <v>4560.2700000000004</v>
      </c>
      <c r="E652" s="176">
        <v>575.33000000000004</v>
      </c>
      <c r="F652" s="176">
        <v>3746.1</v>
      </c>
      <c r="G652" s="176">
        <v>238.84</v>
      </c>
      <c r="H652" s="177">
        <v>37879.99</v>
      </c>
      <c r="I652" s="177">
        <v>6840.69</v>
      </c>
      <c r="J652" s="177">
        <v>27676.76</v>
      </c>
      <c r="K652" s="177">
        <v>3362.54</v>
      </c>
      <c r="L652" s="365">
        <v>8.3065235172478804</v>
      </c>
      <c r="M652" s="365">
        <v>11.89002833156623</v>
      </c>
      <c r="N652" s="365">
        <v>7.3881530124662982</v>
      </c>
      <c r="O652" s="365">
        <v>14.078630045218556</v>
      </c>
      <c r="P652" s="178"/>
      <c r="Q652" s="178"/>
      <c r="R652" s="178">
        <v>29</v>
      </c>
    </row>
    <row r="653" spans="1:18" ht="24">
      <c r="A653" s="174">
        <v>104</v>
      </c>
      <c r="B653" s="171" t="s">
        <v>1106</v>
      </c>
      <c r="C653" s="175" t="s">
        <v>1107</v>
      </c>
      <c r="D653" s="176">
        <v>2382.06</v>
      </c>
      <c r="E653" s="176">
        <v>189.94</v>
      </c>
      <c r="F653" s="176">
        <v>1953.28</v>
      </c>
      <c r="G653" s="176">
        <v>238.84</v>
      </c>
      <c r="H653" s="177">
        <v>20772.330000000002</v>
      </c>
      <c r="I653" s="177">
        <v>2258.42</v>
      </c>
      <c r="J653" s="177">
        <v>15151.37</v>
      </c>
      <c r="K653" s="177">
        <v>3362.54</v>
      </c>
      <c r="L653" s="365">
        <v>8.7203219062492145</v>
      </c>
      <c r="M653" s="365">
        <v>11.890175845003686</v>
      </c>
      <c r="N653" s="365">
        <v>7.7568858535386633</v>
      </c>
      <c r="O653" s="365">
        <v>14.078630045218556</v>
      </c>
      <c r="P653" s="178"/>
      <c r="Q653" s="178"/>
      <c r="R653" s="178">
        <v>29</v>
      </c>
    </row>
    <row r="654" spans="1:18" ht="12.75">
      <c r="A654" s="174"/>
      <c r="B654" s="171"/>
      <c r="C654" s="175"/>
      <c r="D654" s="176"/>
      <c r="E654" s="176"/>
      <c r="F654" s="176"/>
      <c r="G654" s="176"/>
      <c r="H654" s="177"/>
      <c r="I654" s="177"/>
      <c r="J654" s="177"/>
      <c r="K654" s="177"/>
      <c r="L654" s="365"/>
      <c r="M654" s="365"/>
      <c r="N654" s="365"/>
      <c r="O654" s="365"/>
      <c r="P654" s="169"/>
      <c r="Q654" s="169"/>
      <c r="R654" s="169"/>
    </row>
    <row r="655" spans="1:18">
      <c r="A655" s="178"/>
      <c r="B655" s="51"/>
      <c r="C655" s="178"/>
      <c r="D655" s="178"/>
      <c r="E655" s="178"/>
      <c r="F655" s="178"/>
      <c r="G655" s="178"/>
      <c r="H655" s="52"/>
      <c r="I655" s="52"/>
      <c r="J655" s="52"/>
      <c r="K655" s="52"/>
      <c r="L655" s="367"/>
      <c r="M655" s="367"/>
      <c r="N655" s="367"/>
      <c r="O655" s="367"/>
      <c r="P655" s="154"/>
      <c r="Q655" s="154"/>
      <c r="R655" s="154"/>
    </row>
    <row r="656" spans="1:18" ht="12.75">
      <c r="A656" s="100" t="s">
        <v>63</v>
      </c>
      <c r="B656" s="100"/>
      <c r="C656" s="100"/>
      <c r="D656" s="172">
        <v>298862.59000000003</v>
      </c>
      <c r="E656" s="172">
        <v>69629.460000000006</v>
      </c>
      <c r="F656" s="172">
        <v>10407.379999999999</v>
      </c>
      <c r="G656" s="172">
        <v>218825.75</v>
      </c>
      <c r="H656" s="173">
        <v>1858261.64</v>
      </c>
      <c r="I656" s="173">
        <v>827907.12</v>
      </c>
      <c r="J656" s="173">
        <v>69977.509999999995</v>
      </c>
      <c r="K656" s="173">
        <v>960377.01</v>
      </c>
      <c r="L656" s="368">
        <v>6.2177793480274657</v>
      </c>
      <c r="M656" s="368">
        <v>11.890184413321602</v>
      </c>
      <c r="N656" s="368">
        <v>6.7238353937302184</v>
      </c>
      <c r="O656" s="368">
        <v>4.3887751327254678</v>
      </c>
      <c r="P656" s="169"/>
      <c r="Q656" s="169"/>
      <c r="R656" s="169"/>
    </row>
    <row r="657" spans="1:18">
      <c r="A657" s="178"/>
      <c r="B657" s="51"/>
      <c r="C657" s="178"/>
      <c r="D657" s="178"/>
      <c r="E657" s="178"/>
      <c r="F657" s="178"/>
      <c r="G657" s="178"/>
      <c r="H657" s="52"/>
      <c r="I657" s="52"/>
      <c r="J657" s="52"/>
      <c r="K657" s="52"/>
      <c r="L657" s="367"/>
      <c r="M657" s="367"/>
      <c r="N657" s="367"/>
      <c r="O657" s="367"/>
    </row>
    <row r="658" spans="1:18" ht="23.25" customHeight="1">
      <c r="A658" s="102" t="s">
        <v>1108</v>
      </c>
      <c r="B658" s="103"/>
      <c r="C658" s="103"/>
      <c r="D658" s="103"/>
      <c r="E658" s="103"/>
      <c r="F658" s="103"/>
      <c r="G658" s="103"/>
      <c r="H658" s="103"/>
      <c r="I658" s="103"/>
      <c r="J658" s="103"/>
      <c r="K658" s="103"/>
      <c r="L658" s="103"/>
      <c r="M658" s="103"/>
      <c r="N658" s="103"/>
      <c r="O658" s="103"/>
    </row>
    <row r="659" spans="1:18" ht="12.75">
      <c r="A659" s="101" t="s">
        <v>1109</v>
      </c>
      <c r="B659" s="100"/>
      <c r="C659" s="100"/>
      <c r="D659" s="100"/>
      <c r="E659" s="100"/>
      <c r="F659" s="100"/>
      <c r="G659" s="100"/>
      <c r="H659" s="100"/>
      <c r="I659" s="100"/>
      <c r="J659" s="100"/>
      <c r="K659" s="100"/>
      <c r="L659" s="100"/>
      <c r="M659" s="100"/>
      <c r="N659" s="100"/>
      <c r="O659" s="100"/>
      <c r="P659" s="100"/>
      <c r="Q659" s="100"/>
      <c r="R659" s="100"/>
    </row>
    <row r="660" spans="1:18" ht="24">
      <c r="A660" s="190">
        <v>1</v>
      </c>
      <c r="B660" s="187" t="s">
        <v>1110</v>
      </c>
      <c r="C660" s="191" t="s">
        <v>1111</v>
      </c>
      <c r="D660" s="192">
        <v>1203.73</v>
      </c>
      <c r="E660" s="192">
        <v>1191.6600000000001</v>
      </c>
      <c r="F660" s="192">
        <v>12.07</v>
      </c>
      <c r="G660" s="192"/>
      <c r="H660" s="193">
        <v>14214.6</v>
      </c>
      <c r="I660" s="193">
        <v>14169.32</v>
      </c>
      <c r="J660" s="193">
        <v>45.28</v>
      </c>
      <c r="K660" s="193"/>
      <c r="L660" s="365">
        <v>11.808794330954616</v>
      </c>
      <c r="M660" s="365">
        <v>11.890404981286608</v>
      </c>
      <c r="N660" s="365">
        <v>3.7514498757249379</v>
      </c>
      <c r="O660" s="365" t="s">
        <v>138</v>
      </c>
      <c r="P660" s="194"/>
      <c r="Q660" s="194"/>
      <c r="R660" s="194">
        <v>1</v>
      </c>
    </row>
    <row r="661" spans="1:18" ht="24">
      <c r="A661" s="195">
        <v>2</v>
      </c>
      <c r="B661" s="196" t="s">
        <v>1112</v>
      </c>
      <c r="C661" s="197" t="s">
        <v>1113</v>
      </c>
      <c r="D661" s="198">
        <v>1957.12</v>
      </c>
      <c r="E661" s="198">
        <v>1957.12</v>
      </c>
      <c r="F661" s="198"/>
      <c r="G661" s="198"/>
      <c r="H661" s="199">
        <v>23270.99</v>
      </c>
      <c r="I661" s="199">
        <v>23270.99</v>
      </c>
      <c r="J661" s="199"/>
      <c r="K661" s="199"/>
      <c r="L661" s="366">
        <v>11.890425727599739</v>
      </c>
      <c r="M661" s="366">
        <v>11.890425727599739</v>
      </c>
      <c r="N661" s="366" t="s">
        <v>138</v>
      </c>
      <c r="O661" s="366" t="s">
        <v>138</v>
      </c>
      <c r="P661" s="200"/>
      <c r="Q661" s="200"/>
      <c r="R661" s="200">
        <v>1</v>
      </c>
    </row>
    <row r="662" spans="1:18" ht="12.75">
      <c r="A662" s="101" t="s">
        <v>1114</v>
      </c>
      <c r="B662" s="100"/>
      <c r="C662" s="100"/>
      <c r="D662" s="100"/>
      <c r="E662" s="100"/>
      <c r="F662" s="100"/>
      <c r="G662" s="100"/>
      <c r="H662" s="100"/>
      <c r="I662" s="100"/>
      <c r="J662" s="100"/>
      <c r="K662" s="100"/>
      <c r="L662" s="100"/>
      <c r="M662" s="100"/>
      <c r="N662" s="100"/>
      <c r="O662" s="100"/>
      <c r="P662" s="100"/>
      <c r="Q662" s="100"/>
      <c r="R662" s="100"/>
    </row>
    <row r="663" spans="1:18">
      <c r="A663" s="195">
        <v>3</v>
      </c>
      <c r="B663" s="196" t="s">
        <v>1115</v>
      </c>
      <c r="C663" s="197" t="s">
        <v>1116</v>
      </c>
      <c r="D663" s="198">
        <v>513.24</v>
      </c>
      <c r="E663" s="198">
        <v>510.85</v>
      </c>
      <c r="F663" s="198">
        <v>2.39</v>
      </c>
      <c r="G663" s="198"/>
      <c r="H663" s="199">
        <v>6083.15</v>
      </c>
      <c r="I663" s="199">
        <v>6074.18</v>
      </c>
      <c r="J663" s="199">
        <v>8.9700000000000006</v>
      </c>
      <c r="K663" s="199"/>
      <c r="L663" s="366">
        <v>11.852447198191879</v>
      </c>
      <c r="M663" s="366">
        <v>11.890339630028384</v>
      </c>
      <c r="N663" s="366">
        <v>3.7531380753138075</v>
      </c>
      <c r="O663" s="366" t="s">
        <v>138</v>
      </c>
      <c r="P663" s="200"/>
      <c r="Q663" s="200"/>
      <c r="R663" s="200">
        <v>2</v>
      </c>
    </row>
    <row r="664" spans="1:18" ht="12.75">
      <c r="A664" s="101" t="s">
        <v>1117</v>
      </c>
      <c r="B664" s="100"/>
      <c r="C664" s="100"/>
      <c r="D664" s="100"/>
      <c r="E664" s="100"/>
      <c r="F664" s="100"/>
      <c r="G664" s="100"/>
      <c r="H664" s="100"/>
      <c r="I664" s="100"/>
      <c r="J664" s="100"/>
      <c r="K664" s="100"/>
      <c r="L664" s="100"/>
      <c r="M664" s="100"/>
      <c r="N664" s="100"/>
      <c r="O664" s="100"/>
      <c r="P664" s="100"/>
      <c r="Q664" s="100"/>
      <c r="R664" s="100"/>
    </row>
    <row r="665" spans="1:18" ht="48">
      <c r="A665" s="190">
        <v>4</v>
      </c>
      <c r="B665" s="187" t="s">
        <v>1118</v>
      </c>
      <c r="C665" s="191" t="s">
        <v>1119</v>
      </c>
      <c r="D665" s="192">
        <v>505.36</v>
      </c>
      <c r="E665" s="192">
        <v>448.88</v>
      </c>
      <c r="F665" s="192">
        <v>6.63</v>
      </c>
      <c r="G665" s="192">
        <v>49.85</v>
      </c>
      <c r="H665" s="193">
        <v>5837.94</v>
      </c>
      <c r="I665" s="193">
        <v>5337.33</v>
      </c>
      <c r="J665" s="193">
        <v>38.729999999999997</v>
      </c>
      <c r="K665" s="193">
        <v>461.88</v>
      </c>
      <c r="L665" s="365">
        <v>11.552042108595851</v>
      </c>
      <c r="M665" s="365">
        <v>11.890327036178935</v>
      </c>
      <c r="N665" s="365">
        <v>5.8416289592760178</v>
      </c>
      <c r="O665" s="365">
        <v>9.2653961885656972</v>
      </c>
      <c r="P665" s="194"/>
      <c r="Q665" s="194"/>
      <c r="R665" s="194">
        <v>3</v>
      </c>
    </row>
    <row r="666" spans="1:18" ht="48">
      <c r="A666" s="195">
        <v>5</v>
      </c>
      <c r="B666" s="196" t="s">
        <v>1120</v>
      </c>
      <c r="C666" s="197" t="s">
        <v>1121</v>
      </c>
      <c r="D666" s="198">
        <v>740.42</v>
      </c>
      <c r="E666" s="198">
        <v>664.28</v>
      </c>
      <c r="F666" s="198">
        <v>9.02</v>
      </c>
      <c r="G666" s="198">
        <v>67.12</v>
      </c>
      <c r="H666" s="199">
        <v>8572.7999999999993</v>
      </c>
      <c r="I666" s="199">
        <v>7898.52</v>
      </c>
      <c r="J666" s="199">
        <v>52.74</v>
      </c>
      <c r="K666" s="199">
        <v>621.54</v>
      </c>
      <c r="L666" s="366">
        <v>11.578293401042652</v>
      </c>
      <c r="M666" s="366">
        <v>11.890347443848981</v>
      </c>
      <c r="N666" s="366">
        <v>5.8470066518847013</v>
      </c>
      <c r="O666" s="366">
        <v>9.2601311084624545</v>
      </c>
      <c r="P666" s="200"/>
      <c r="Q666" s="200"/>
      <c r="R666" s="200">
        <v>3</v>
      </c>
    </row>
    <row r="667" spans="1:18" ht="12.75">
      <c r="A667" s="101" t="s">
        <v>1122</v>
      </c>
      <c r="B667" s="100"/>
      <c r="C667" s="100"/>
      <c r="D667" s="100"/>
      <c r="E667" s="100"/>
      <c r="F667" s="100"/>
      <c r="G667" s="100"/>
      <c r="H667" s="100"/>
      <c r="I667" s="100"/>
      <c r="J667" s="100"/>
      <c r="K667" s="100"/>
      <c r="L667" s="100"/>
      <c r="M667" s="100"/>
      <c r="N667" s="100"/>
      <c r="O667" s="100"/>
      <c r="P667" s="100"/>
      <c r="Q667" s="100"/>
      <c r="R667" s="100"/>
    </row>
    <row r="668" spans="1:18" ht="24">
      <c r="A668" s="190">
        <v>6</v>
      </c>
      <c r="B668" s="187" t="s">
        <v>1123</v>
      </c>
      <c r="C668" s="191" t="s">
        <v>1124</v>
      </c>
      <c r="D668" s="192">
        <v>132.77000000000001</v>
      </c>
      <c r="E668" s="192">
        <v>132.77000000000001</v>
      </c>
      <c r="F668" s="192"/>
      <c r="G668" s="192"/>
      <c r="H668" s="193">
        <v>1578.61</v>
      </c>
      <c r="I668" s="193">
        <v>1578.61</v>
      </c>
      <c r="J668" s="193"/>
      <c r="K668" s="193"/>
      <c r="L668" s="365">
        <v>11.889809444904721</v>
      </c>
      <c r="M668" s="365">
        <v>11.889809444904721</v>
      </c>
      <c r="N668" s="365" t="s">
        <v>138</v>
      </c>
      <c r="O668" s="365" t="s">
        <v>138</v>
      </c>
      <c r="P668" s="194"/>
      <c r="Q668" s="194"/>
      <c r="R668" s="194">
        <v>4</v>
      </c>
    </row>
    <row r="669" spans="1:18" ht="24">
      <c r="A669" s="190">
        <v>7</v>
      </c>
      <c r="B669" s="187" t="s">
        <v>1125</v>
      </c>
      <c r="C669" s="191" t="s">
        <v>1126</v>
      </c>
      <c r="D669" s="192">
        <v>261.62</v>
      </c>
      <c r="E669" s="192">
        <v>261.62</v>
      </c>
      <c r="F669" s="192"/>
      <c r="G669" s="192"/>
      <c r="H669" s="193">
        <v>3110.75</v>
      </c>
      <c r="I669" s="193">
        <v>3110.75</v>
      </c>
      <c r="J669" s="193"/>
      <c r="K669" s="193"/>
      <c r="L669" s="365">
        <v>11.890337130188824</v>
      </c>
      <c r="M669" s="365">
        <v>11.890337130188824</v>
      </c>
      <c r="N669" s="365" t="s">
        <v>138</v>
      </c>
      <c r="O669" s="365" t="s">
        <v>138</v>
      </c>
      <c r="P669" s="194"/>
      <c r="Q669" s="194"/>
      <c r="R669" s="194">
        <v>4</v>
      </c>
    </row>
    <row r="670" spans="1:18" ht="24">
      <c r="A670" s="195">
        <v>8</v>
      </c>
      <c r="B670" s="196" t="s">
        <v>1127</v>
      </c>
      <c r="C670" s="197" t="s">
        <v>1128</v>
      </c>
      <c r="D670" s="198">
        <v>32.79</v>
      </c>
      <c r="E670" s="198">
        <v>32.79</v>
      </c>
      <c r="F670" s="198"/>
      <c r="G670" s="198"/>
      <c r="H670" s="199">
        <v>389.93</v>
      </c>
      <c r="I670" s="199">
        <v>389.93</v>
      </c>
      <c r="J670" s="199"/>
      <c r="K670" s="199"/>
      <c r="L670" s="366">
        <v>11.891735285147911</v>
      </c>
      <c r="M670" s="366">
        <v>11.891735285147911</v>
      </c>
      <c r="N670" s="366" t="s">
        <v>138</v>
      </c>
      <c r="O670" s="366" t="s">
        <v>138</v>
      </c>
      <c r="P670" s="200"/>
      <c r="Q670" s="200"/>
      <c r="R670" s="200">
        <v>4</v>
      </c>
    </row>
    <row r="671" spans="1:18" ht="12.75">
      <c r="A671" s="101" t="s">
        <v>1129</v>
      </c>
      <c r="B671" s="100"/>
      <c r="C671" s="100"/>
      <c r="D671" s="100"/>
      <c r="E671" s="100"/>
      <c r="F671" s="100"/>
      <c r="G671" s="100"/>
      <c r="H671" s="100"/>
      <c r="I671" s="100"/>
      <c r="J671" s="100"/>
      <c r="K671" s="100"/>
      <c r="L671" s="100"/>
      <c r="M671" s="100"/>
      <c r="N671" s="100"/>
      <c r="O671" s="100"/>
      <c r="P671" s="100"/>
      <c r="Q671" s="100"/>
      <c r="R671" s="100"/>
    </row>
    <row r="672" spans="1:18">
      <c r="A672" s="190">
        <v>9</v>
      </c>
      <c r="B672" s="187" t="s">
        <v>1130</v>
      </c>
      <c r="C672" s="191" t="s">
        <v>1131</v>
      </c>
      <c r="D672" s="192">
        <v>6110.77</v>
      </c>
      <c r="E672" s="192">
        <v>3246.53</v>
      </c>
      <c r="F672" s="192">
        <v>64.290000000000006</v>
      </c>
      <c r="G672" s="192">
        <v>2799.95</v>
      </c>
      <c r="H672" s="193">
        <v>49973.3</v>
      </c>
      <c r="I672" s="193">
        <v>38601.58</v>
      </c>
      <c r="J672" s="193">
        <v>346.66</v>
      </c>
      <c r="K672" s="193">
        <v>11025.06</v>
      </c>
      <c r="L672" s="365">
        <v>8.1779055667289065</v>
      </c>
      <c r="M672" s="365">
        <v>11.890104203565038</v>
      </c>
      <c r="N672" s="365">
        <v>5.3921294135946489</v>
      </c>
      <c r="O672" s="365">
        <v>3.9375917427096914</v>
      </c>
      <c r="P672" s="194"/>
      <c r="Q672" s="194"/>
      <c r="R672" s="194">
        <v>5</v>
      </c>
    </row>
    <row r="673" spans="1:18">
      <c r="A673" s="190">
        <v>10</v>
      </c>
      <c r="B673" s="187" t="s">
        <v>1132</v>
      </c>
      <c r="C673" s="191" t="s">
        <v>1133</v>
      </c>
      <c r="D673" s="192">
        <v>1700.98</v>
      </c>
      <c r="E673" s="192">
        <v>1061.82</v>
      </c>
      <c r="F673" s="192">
        <v>26.35</v>
      </c>
      <c r="G673" s="192">
        <v>612.80999999999995</v>
      </c>
      <c r="H673" s="193">
        <v>16129.59</v>
      </c>
      <c r="I673" s="193">
        <v>12624.6</v>
      </c>
      <c r="J673" s="193">
        <v>144.47999999999999</v>
      </c>
      <c r="K673" s="193">
        <v>3360.51</v>
      </c>
      <c r="L673" s="365">
        <v>9.4825277193147475</v>
      </c>
      <c r="M673" s="365">
        <v>11.889585805503758</v>
      </c>
      <c r="N673" s="365">
        <v>5.4831119544592024</v>
      </c>
      <c r="O673" s="365">
        <v>5.483771478924953</v>
      </c>
      <c r="P673" s="194"/>
      <c r="Q673" s="194"/>
      <c r="R673" s="194">
        <v>5</v>
      </c>
    </row>
    <row r="674" spans="1:18">
      <c r="A674" s="195">
        <v>11</v>
      </c>
      <c r="B674" s="196" t="s">
        <v>1134</v>
      </c>
      <c r="C674" s="197" t="s">
        <v>1135</v>
      </c>
      <c r="D674" s="198">
        <v>1847.8</v>
      </c>
      <c r="E674" s="198">
        <v>1163.1300000000001</v>
      </c>
      <c r="F674" s="198">
        <v>40.450000000000003</v>
      </c>
      <c r="G674" s="198">
        <v>644.22</v>
      </c>
      <c r="H674" s="199">
        <v>17497.689999999999</v>
      </c>
      <c r="I674" s="199">
        <v>13829.9</v>
      </c>
      <c r="J674" s="199">
        <v>216.7</v>
      </c>
      <c r="K674" s="199">
        <v>3451.09</v>
      </c>
      <c r="L674" s="366">
        <v>9.4694718043078243</v>
      </c>
      <c r="M674" s="366">
        <v>11.890244426676295</v>
      </c>
      <c r="N674" s="366">
        <v>5.3572311495673661</v>
      </c>
      <c r="O674" s="366">
        <v>5.3570053708360499</v>
      </c>
      <c r="P674" s="200"/>
      <c r="Q674" s="200"/>
      <c r="R674" s="200">
        <v>5</v>
      </c>
    </row>
    <row r="675" spans="1:18" ht="12.75">
      <c r="A675" s="101" t="s">
        <v>1136</v>
      </c>
      <c r="B675" s="100"/>
      <c r="C675" s="100"/>
      <c r="D675" s="100"/>
      <c r="E675" s="100"/>
      <c r="F675" s="100"/>
      <c r="G675" s="100"/>
      <c r="H675" s="100"/>
      <c r="I675" s="100"/>
      <c r="J675" s="100"/>
      <c r="K675" s="100"/>
      <c r="L675" s="100"/>
      <c r="M675" s="100"/>
      <c r="N675" s="100"/>
      <c r="O675" s="100"/>
      <c r="P675" s="100"/>
      <c r="Q675" s="100"/>
      <c r="R675" s="100"/>
    </row>
    <row r="676" spans="1:18">
      <c r="A676" s="195">
        <v>12</v>
      </c>
      <c r="B676" s="196" t="s">
        <v>1137</v>
      </c>
      <c r="C676" s="197" t="s">
        <v>1138</v>
      </c>
      <c r="D676" s="198">
        <v>2779.42</v>
      </c>
      <c r="E676" s="198">
        <v>2316.33</v>
      </c>
      <c r="F676" s="198">
        <v>439.85</v>
      </c>
      <c r="G676" s="198">
        <v>23.24</v>
      </c>
      <c r="H676" s="199">
        <v>30284.47</v>
      </c>
      <c r="I676" s="199">
        <v>27540.82</v>
      </c>
      <c r="J676" s="199">
        <v>2607.35</v>
      </c>
      <c r="K676" s="199">
        <v>136.30000000000001</v>
      </c>
      <c r="L676" s="366">
        <v>10.895967504011628</v>
      </c>
      <c r="M676" s="366">
        <v>11.889851618724448</v>
      </c>
      <c r="N676" s="366">
        <v>5.927816301011708</v>
      </c>
      <c r="O676" s="366">
        <v>5.8648881239242696</v>
      </c>
      <c r="P676" s="200"/>
      <c r="Q676" s="200"/>
      <c r="R676" s="200">
        <v>6</v>
      </c>
    </row>
    <row r="677" spans="1:18" ht="12.75">
      <c r="A677" s="101" t="s">
        <v>1139</v>
      </c>
      <c r="B677" s="100"/>
      <c r="C677" s="100"/>
      <c r="D677" s="100"/>
      <c r="E677" s="100"/>
      <c r="F677" s="100"/>
      <c r="G677" s="100"/>
      <c r="H677" s="100"/>
      <c r="I677" s="100"/>
      <c r="J677" s="100"/>
      <c r="K677" s="100"/>
      <c r="L677" s="100"/>
      <c r="M677" s="100"/>
      <c r="N677" s="100"/>
      <c r="O677" s="100"/>
      <c r="P677" s="100"/>
      <c r="Q677" s="100"/>
      <c r="R677" s="100"/>
    </row>
    <row r="678" spans="1:18" ht="24">
      <c r="A678" s="190">
        <v>13</v>
      </c>
      <c r="B678" s="187" t="s">
        <v>1140</v>
      </c>
      <c r="C678" s="191" t="s">
        <v>1141</v>
      </c>
      <c r="D678" s="192">
        <v>702.05</v>
      </c>
      <c r="E678" s="192">
        <v>386.4</v>
      </c>
      <c r="F678" s="192">
        <v>5.3</v>
      </c>
      <c r="G678" s="192">
        <v>310.35000000000002</v>
      </c>
      <c r="H678" s="193">
        <v>5826.73</v>
      </c>
      <c r="I678" s="193">
        <v>4594.3900000000003</v>
      </c>
      <c r="J678" s="193">
        <v>31.51</v>
      </c>
      <c r="K678" s="193">
        <v>1200.83</v>
      </c>
      <c r="L678" s="365">
        <v>8.299594046008119</v>
      </c>
      <c r="M678" s="365">
        <v>11.890243271221534</v>
      </c>
      <c r="N678" s="365">
        <v>5.9452830188679249</v>
      </c>
      <c r="O678" s="365">
        <v>3.8692766231673912</v>
      </c>
      <c r="P678" s="194"/>
      <c r="Q678" s="194"/>
      <c r="R678" s="194">
        <v>7</v>
      </c>
    </row>
    <row r="679" spans="1:18" ht="24">
      <c r="A679" s="195">
        <v>14</v>
      </c>
      <c r="B679" s="196" t="s">
        <v>1142</v>
      </c>
      <c r="C679" s="197" t="s">
        <v>1143</v>
      </c>
      <c r="D679" s="198">
        <v>755.18</v>
      </c>
      <c r="E679" s="198">
        <v>436.43</v>
      </c>
      <c r="F679" s="198">
        <v>8.4</v>
      </c>
      <c r="G679" s="198">
        <v>310.35000000000002</v>
      </c>
      <c r="H679" s="199">
        <v>6439.7</v>
      </c>
      <c r="I679" s="199">
        <v>5188.9799999999996</v>
      </c>
      <c r="J679" s="199">
        <v>49.89</v>
      </c>
      <c r="K679" s="199">
        <v>1200.83</v>
      </c>
      <c r="L679" s="366">
        <v>8.5273709579173183</v>
      </c>
      <c r="M679" s="366">
        <v>11.889604289347661</v>
      </c>
      <c r="N679" s="366">
        <v>5.9392857142857141</v>
      </c>
      <c r="O679" s="366">
        <v>3.8692766231673912</v>
      </c>
      <c r="P679" s="200"/>
      <c r="Q679" s="200"/>
      <c r="R679" s="200">
        <v>7</v>
      </c>
    </row>
    <row r="680" spans="1:18" ht="12.75">
      <c r="A680" s="101" t="s">
        <v>1144</v>
      </c>
      <c r="B680" s="100"/>
      <c r="C680" s="100"/>
      <c r="D680" s="100"/>
      <c r="E680" s="100"/>
      <c r="F680" s="100"/>
      <c r="G680" s="100"/>
      <c r="H680" s="100"/>
      <c r="I680" s="100"/>
      <c r="J680" s="100"/>
      <c r="K680" s="100"/>
      <c r="L680" s="100"/>
      <c r="M680" s="100"/>
      <c r="N680" s="100"/>
      <c r="O680" s="100"/>
      <c r="P680" s="100"/>
      <c r="Q680" s="100"/>
      <c r="R680" s="100"/>
    </row>
    <row r="681" spans="1:18" ht="24">
      <c r="A681" s="195">
        <v>15</v>
      </c>
      <c r="B681" s="196" t="s">
        <v>1145</v>
      </c>
      <c r="C681" s="197" t="s">
        <v>1146</v>
      </c>
      <c r="D681" s="198">
        <v>726.17</v>
      </c>
      <c r="E681" s="198">
        <v>273.20999999999998</v>
      </c>
      <c r="F681" s="198">
        <v>1.83</v>
      </c>
      <c r="G681" s="198">
        <v>451.13</v>
      </c>
      <c r="H681" s="199">
        <v>5766.81</v>
      </c>
      <c r="I681" s="199">
        <v>3248.43</v>
      </c>
      <c r="J681" s="199">
        <v>11.82</v>
      </c>
      <c r="K681" s="199">
        <v>2506.56</v>
      </c>
      <c r="L681" s="366">
        <v>7.9414049051874915</v>
      </c>
      <c r="M681" s="366">
        <v>11.889864939057867</v>
      </c>
      <c r="N681" s="366">
        <v>6.4590163934426226</v>
      </c>
      <c r="O681" s="366">
        <v>5.5561811451244649</v>
      </c>
      <c r="P681" s="200"/>
      <c r="Q681" s="200"/>
      <c r="R681" s="200">
        <v>8</v>
      </c>
    </row>
    <row r="682" spans="1:18" ht="12.75">
      <c r="A682" s="101" t="s">
        <v>1147</v>
      </c>
      <c r="B682" s="100"/>
      <c r="C682" s="100"/>
      <c r="D682" s="100"/>
      <c r="E682" s="100"/>
      <c r="F682" s="100"/>
      <c r="G682" s="100"/>
      <c r="H682" s="100"/>
      <c r="I682" s="100"/>
      <c r="J682" s="100"/>
      <c r="K682" s="100"/>
      <c r="L682" s="100"/>
      <c r="M682" s="100"/>
      <c r="N682" s="100"/>
      <c r="O682" s="100"/>
      <c r="P682" s="100"/>
      <c r="Q682" s="100"/>
      <c r="R682" s="100"/>
    </row>
    <row r="683" spans="1:18">
      <c r="A683" s="195">
        <v>16</v>
      </c>
      <c r="B683" s="196" t="s">
        <v>1148</v>
      </c>
      <c r="C683" s="197" t="s">
        <v>1149</v>
      </c>
      <c r="D683" s="198">
        <v>593.77</v>
      </c>
      <c r="E683" s="198">
        <v>109.14</v>
      </c>
      <c r="F683" s="198">
        <v>2.56</v>
      </c>
      <c r="G683" s="198">
        <v>482.07</v>
      </c>
      <c r="H683" s="199">
        <v>3994.46</v>
      </c>
      <c r="I683" s="199">
        <v>1297.6400000000001</v>
      </c>
      <c r="J683" s="199">
        <v>16.55</v>
      </c>
      <c r="K683" s="199">
        <v>2680.27</v>
      </c>
      <c r="L683" s="366">
        <v>6.7272849756639781</v>
      </c>
      <c r="M683" s="366">
        <v>11.889682975994138</v>
      </c>
      <c r="N683" s="366">
        <v>6.46484375</v>
      </c>
      <c r="O683" s="366">
        <v>5.5599186840085464</v>
      </c>
      <c r="P683" s="200"/>
      <c r="Q683" s="200"/>
      <c r="R683" s="200">
        <v>9</v>
      </c>
    </row>
    <row r="684" spans="1:18" ht="12.75">
      <c r="A684" s="101" t="s">
        <v>1150</v>
      </c>
      <c r="B684" s="100"/>
      <c r="C684" s="100"/>
      <c r="D684" s="100"/>
      <c r="E684" s="100"/>
      <c r="F684" s="100"/>
      <c r="G684" s="100"/>
      <c r="H684" s="100"/>
      <c r="I684" s="100"/>
      <c r="J684" s="100"/>
      <c r="K684" s="100"/>
      <c r="L684" s="100"/>
      <c r="M684" s="100"/>
      <c r="N684" s="100"/>
      <c r="O684" s="100"/>
      <c r="P684" s="100"/>
      <c r="Q684" s="100"/>
      <c r="R684" s="100"/>
    </row>
    <row r="685" spans="1:18" ht="36">
      <c r="A685" s="190">
        <v>17</v>
      </c>
      <c r="B685" s="187" t="s">
        <v>1151</v>
      </c>
      <c r="C685" s="191" t="s">
        <v>1152</v>
      </c>
      <c r="D685" s="192">
        <v>8299.99</v>
      </c>
      <c r="E685" s="192">
        <v>1958.74</v>
      </c>
      <c r="F685" s="192">
        <v>191.27</v>
      </c>
      <c r="G685" s="192">
        <v>6149.98</v>
      </c>
      <c r="H685" s="193">
        <v>90935.82</v>
      </c>
      <c r="I685" s="193">
        <v>23288.46</v>
      </c>
      <c r="J685" s="193">
        <v>1252.68</v>
      </c>
      <c r="K685" s="193">
        <v>66394.679999999993</v>
      </c>
      <c r="L685" s="365">
        <v>10.956136091730231</v>
      </c>
      <c r="M685" s="365">
        <v>11.889510603755475</v>
      </c>
      <c r="N685" s="365">
        <v>6.5492758927171018</v>
      </c>
      <c r="O685" s="365">
        <v>10.795918035505807</v>
      </c>
      <c r="P685" s="194"/>
      <c r="Q685" s="194"/>
      <c r="R685" s="194">
        <v>10</v>
      </c>
    </row>
    <row r="686" spans="1:18" ht="48">
      <c r="A686" s="190">
        <v>18</v>
      </c>
      <c r="B686" s="187" t="s">
        <v>1153</v>
      </c>
      <c r="C686" s="191" t="s">
        <v>1154</v>
      </c>
      <c r="D686" s="192">
        <v>10013.65</v>
      </c>
      <c r="E686" s="192">
        <v>2950.23</v>
      </c>
      <c r="F686" s="192">
        <v>210.83</v>
      </c>
      <c r="G686" s="192">
        <v>6852.59</v>
      </c>
      <c r="H686" s="193">
        <v>107142.03</v>
      </c>
      <c r="I686" s="193">
        <v>35079.33</v>
      </c>
      <c r="J686" s="193">
        <v>1396.79</v>
      </c>
      <c r="K686" s="193">
        <v>70665.91</v>
      </c>
      <c r="L686" s="365">
        <v>10.699598048663574</v>
      </c>
      <c r="M686" s="365">
        <v>11.890371259189962</v>
      </c>
      <c r="N686" s="365">
        <v>6.6251956552672766</v>
      </c>
      <c r="O686" s="365">
        <v>10.312292140635877</v>
      </c>
      <c r="P686" s="194"/>
      <c r="Q686" s="194"/>
      <c r="R686" s="194">
        <v>10</v>
      </c>
    </row>
    <row r="687" spans="1:18" ht="12.75">
      <c r="A687" s="190"/>
      <c r="B687" s="187"/>
      <c r="C687" s="191"/>
      <c r="D687" s="192"/>
      <c r="E687" s="192"/>
      <c r="F687" s="192"/>
      <c r="G687" s="192"/>
      <c r="H687" s="193"/>
      <c r="I687" s="193"/>
      <c r="J687" s="193"/>
      <c r="K687" s="193"/>
      <c r="L687" s="365"/>
      <c r="M687" s="365"/>
      <c r="N687" s="365"/>
      <c r="O687" s="365"/>
      <c r="P687" s="185"/>
      <c r="Q687" s="185"/>
      <c r="R687" s="185"/>
    </row>
    <row r="688" spans="1:18">
      <c r="A688" s="194"/>
      <c r="B688" s="51"/>
      <c r="C688" s="194"/>
      <c r="D688" s="194"/>
      <c r="E688" s="194"/>
      <c r="F688" s="194"/>
      <c r="G688" s="194"/>
      <c r="H688" s="52"/>
      <c r="I688" s="52"/>
      <c r="J688" s="52"/>
      <c r="K688" s="52"/>
      <c r="L688" s="367"/>
      <c r="M688" s="367"/>
      <c r="N688" s="367"/>
      <c r="O688" s="367"/>
      <c r="P688" s="170"/>
      <c r="Q688" s="170"/>
      <c r="R688" s="170"/>
    </row>
    <row r="689" spans="1:18" ht="12.75">
      <c r="A689" s="100" t="s">
        <v>63</v>
      </c>
      <c r="B689" s="100"/>
      <c r="C689" s="100"/>
      <c r="D689" s="188">
        <v>38876.83</v>
      </c>
      <c r="E689" s="188">
        <v>19101.93</v>
      </c>
      <c r="F689" s="188">
        <v>1021.24</v>
      </c>
      <c r="G689" s="188">
        <v>18753.66</v>
      </c>
      <c r="H689" s="189">
        <v>397049.37</v>
      </c>
      <c r="I689" s="189">
        <v>227123.76</v>
      </c>
      <c r="J689" s="189">
        <v>6220.15</v>
      </c>
      <c r="K689" s="189">
        <v>163705.46</v>
      </c>
      <c r="L689" s="368">
        <v>10.213007850691529</v>
      </c>
      <c r="M689" s="368">
        <v>11.890094875229886</v>
      </c>
      <c r="N689" s="368">
        <v>6.0907817946809759</v>
      </c>
      <c r="O689" s="368">
        <v>8.7292539163022038</v>
      </c>
      <c r="P689" s="185"/>
      <c r="Q689" s="185"/>
      <c r="R689" s="185"/>
    </row>
    <row r="690" spans="1:18">
      <c r="A690" s="194"/>
      <c r="B690" s="51"/>
      <c r="C690" s="194"/>
      <c r="D690" s="194"/>
      <c r="E690" s="194"/>
      <c r="F690" s="194"/>
      <c r="G690" s="194"/>
      <c r="H690" s="52"/>
      <c r="I690" s="52"/>
      <c r="J690" s="52"/>
      <c r="K690" s="52"/>
      <c r="L690" s="367"/>
      <c r="M690" s="367"/>
      <c r="N690" s="367"/>
      <c r="O690" s="367"/>
    </row>
    <row r="691" spans="1:18" ht="21.75" customHeight="1">
      <c r="A691" s="120" t="s">
        <v>1155</v>
      </c>
      <c r="B691" s="119"/>
      <c r="C691" s="119"/>
      <c r="D691" s="119"/>
      <c r="E691" s="119"/>
      <c r="F691" s="119"/>
      <c r="G691" s="119"/>
      <c r="H691" s="119"/>
      <c r="I691" s="119"/>
      <c r="J691" s="119"/>
      <c r="K691" s="119"/>
      <c r="L691" s="119"/>
      <c r="M691" s="119"/>
      <c r="N691" s="119"/>
      <c r="O691" s="118"/>
    </row>
    <row r="692" spans="1:18" ht="12.75">
      <c r="A692" s="101" t="s">
        <v>1156</v>
      </c>
      <c r="B692" s="100"/>
      <c r="C692" s="100"/>
      <c r="D692" s="100"/>
      <c r="E692" s="100"/>
      <c r="F692" s="100"/>
      <c r="G692" s="100"/>
      <c r="H692" s="100"/>
      <c r="I692" s="100"/>
      <c r="J692" s="100"/>
      <c r="K692" s="100"/>
      <c r="L692" s="100"/>
      <c r="M692" s="100"/>
      <c r="N692" s="100"/>
      <c r="O692" s="100"/>
      <c r="P692" s="100"/>
      <c r="Q692" s="100"/>
      <c r="R692" s="100"/>
    </row>
    <row r="693" spans="1:18" ht="24">
      <c r="A693" s="208">
        <v>1</v>
      </c>
      <c r="B693" s="205" t="s">
        <v>1157</v>
      </c>
      <c r="C693" s="209" t="s">
        <v>1158</v>
      </c>
      <c r="D693" s="210">
        <v>62.82</v>
      </c>
      <c r="E693" s="210">
        <v>62.82</v>
      </c>
      <c r="F693" s="210"/>
      <c r="G693" s="210"/>
      <c r="H693" s="211">
        <v>746.86</v>
      </c>
      <c r="I693" s="211">
        <v>746.86</v>
      </c>
      <c r="J693" s="211"/>
      <c r="K693" s="211"/>
      <c r="L693" s="365">
        <v>11.888888888888889</v>
      </c>
      <c r="M693" s="365">
        <v>11.888888888888889</v>
      </c>
      <c r="N693" s="365" t="s">
        <v>138</v>
      </c>
      <c r="O693" s="365" t="s">
        <v>138</v>
      </c>
      <c r="P693" s="212"/>
      <c r="Q693" s="212"/>
      <c r="R693" s="212">
        <v>1</v>
      </c>
    </row>
    <row r="694" spans="1:18" ht="24">
      <c r="A694" s="208">
        <v>2</v>
      </c>
      <c r="B694" s="205" t="s">
        <v>1159</v>
      </c>
      <c r="C694" s="209" t="s">
        <v>1160</v>
      </c>
      <c r="D694" s="210">
        <v>76.010000000000005</v>
      </c>
      <c r="E694" s="210">
        <v>76.010000000000005</v>
      </c>
      <c r="F694" s="210"/>
      <c r="G694" s="210"/>
      <c r="H694" s="211">
        <v>903.85</v>
      </c>
      <c r="I694" s="211">
        <v>903.85</v>
      </c>
      <c r="J694" s="211"/>
      <c r="K694" s="211"/>
      <c r="L694" s="365">
        <v>11.891198526509669</v>
      </c>
      <c r="M694" s="365">
        <v>11.891198526509669</v>
      </c>
      <c r="N694" s="365" t="s">
        <v>138</v>
      </c>
      <c r="O694" s="365" t="s">
        <v>138</v>
      </c>
      <c r="P694" s="212"/>
      <c r="Q694" s="212"/>
      <c r="R694" s="212">
        <v>1</v>
      </c>
    </row>
    <row r="695" spans="1:18" ht="24">
      <c r="A695" s="208">
        <v>3</v>
      </c>
      <c r="B695" s="205" t="s">
        <v>1161</v>
      </c>
      <c r="C695" s="209" t="s">
        <v>1162</v>
      </c>
      <c r="D695" s="210">
        <v>56.57</v>
      </c>
      <c r="E695" s="210">
        <v>56.57</v>
      </c>
      <c r="F695" s="210"/>
      <c r="G695" s="210"/>
      <c r="H695" s="211">
        <v>672.62</v>
      </c>
      <c r="I695" s="211">
        <v>672.62</v>
      </c>
      <c r="J695" s="211"/>
      <c r="K695" s="211"/>
      <c r="L695" s="365">
        <v>11.890047728477992</v>
      </c>
      <c r="M695" s="365">
        <v>11.890047728477992</v>
      </c>
      <c r="N695" s="365" t="s">
        <v>138</v>
      </c>
      <c r="O695" s="365" t="s">
        <v>138</v>
      </c>
      <c r="P695" s="212"/>
      <c r="Q695" s="212"/>
      <c r="R695" s="212">
        <v>1</v>
      </c>
    </row>
    <row r="696" spans="1:18" ht="24">
      <c r="A696" s="208">
        <v>4</v>
      </c>
      <c r="B696" s="205" t="s">
        <v>1163</v>
      </c>
      <c r="C696" s="209" t="s">
        <v>1164</v>
      </c>
      <c r="D696" s="210">
        <v>60.64</v>
      </c>
      <c r="E696" s="210">
        <v>60.64</v>
      </c>
      <c r="F696" s="210"/>
      <c r="G696" s="210"/>
      <c r="H696" s="211">
        <v>721.05</v>
      </c>
      <c r="I696" s="211">
        <v>721.05</v>
      </c>
      <c r="J696" s="211"/>
      <c r="K696" s="211"/>
      <c r="L696" s="365">
        <v>11.890666226912927</v>
      </c>
      <c r="M696" s="365">
        <v>11.890666226912927</v>
      </c>
      <c r="N696" s="365" t="s">
        <v>138</v>
      </c>
      <c r="O696" s="365" t="s">
        <v>138</v>
      </c>
      <c r="P696" s="212"/>
      <c r="Q696" s="212"/>
      <c r="R696" s="212">
        <v>1</v>
      </c>
    </row>
    <row r="697" spans="1:18" ht="24">
      <c r="A697" s="213">
        <v>5</v>
      </c>
      <c r="B697" s="214" t="s">
        <v>1165</v>
      </c>
      <c r="C697" s="215" t="s">
        <v>1166</v>
      </c>
      <c r="D697" s="216">
        <v>73.02</v>
      </c>
      <c r="E697" s="216">
        <v>73.02</v>
      </c>
      <c r="F697" s="216"/>
      <c r="G697" s="216"/>
      <c r="H697" s="217">
        <v>868.19</v>
      </c>
      <c r="I697" s="217">
        <v>868.19</v>
      </c>
      <c r="J697" s="217"/>
      <c r="K697" s="217"/>
      <c r="L697" s="366">
        <v>11.889756231169544</v>
      </c>
      <c r="M697" s="366">
        <v>11.889756231169544</v>
      </c>
      <c r="N697" s="366" t="s">
        <v>138</v>
      </c>
      <c r="O697" s="366" t="s">
        <v>138</v>
      </c>
      <c r="P697" s="218"/>
      <c r="Q697" s="218"/>
      <c r="R697" s="218">
        <v>1</v>
      </c>
    </row>
    <row r="698" spans="1:18" ht="12.75">
      <c r="A698" s="101" t="s">
        <v>1167</v>
      </c>
      <c r="B698" s="100"/>
      <c r="C698" s="100"/>
      <c r="D698" s="100"/>
      <c r="E698" s="100"/>
      <c r="F698" s="100"/>
      <c r="G698" s="100"/>
      <c r="H698" s="100"/>
      <c r="I698" s="100"/>
      <c r="J698" s="100"/>
      <c r="K698" s="100"/>
      <c r="L698" s="100"/>
      <c r="M698" s="100"/>
      <c r="N698" s="100"/>
      <c r="O698" s="100"/>
      <c r="P698" s="100"/>
      <c r="Q698" s="100"/>
      <c r="R698" s="100"/>
    </row>
    <row r="699" spans="1:18" ht="24">
      <c r="A699" s="208">
        <v>6</v>
      </c>
      <c r="B699" s="205" t="s">
        <v>1168</v>
      </c>
      <c r="C699" s="209" t="s">
        <v>1169</v>
      </c>
      <c r="D699" s="210">
        <v>1750.94</v>
      </c>
      <c r="E699" s="210">
        <v>1605.23</v>
      </c>
      <c r="F699" s="210">
        <v>145.71</v>
      </c>
      <c r="G699" s="210"/>
      <c r="H699" s="211">
        <v>20027.490000000002</v>
      </c>
      <c r="I699" s="211">
        <v>19086.740000000002</v>
      </c>
      <c r="J699" s="211">
        <v>940.75</v>
      </c>
      <c r="K699" s="211"/>
      <c r="L699" s="365">
        <v>11.438136086901894</v>
      </c>
      <c r="M699" s="365">
        <v>11.89034593173564</v>
      </c>
      <c r="N699" s="365">
        <v>6.4563173426669405</v>
      </c>
      <c r="O699" s="365" t="s">
        <v>138</v>
      </c>
      <c r="P699" s="212"/>
      <c r="Q699" s="212"/>
      <c r="R699" s="212">
        <v>2</v>
      </c>
    </row>
    <row r="700" spans="1:18" ht="24">
      <c r="A700" s="213">
        <v>7</v>
      </c>
      <c r="B700" s="214" t="s">
        <v>1170</v>
      </c>
      <c r="C700" s="215" t="s">
        <v>1171</v>
      </c>
      <c r="D700" s="216">
        <v>988.36</v>
      </c>
      <c r="E700" s="216">
        <v>921.73</v>
      </c>
      <c r="F700" s="216">
        <v>66.63</v>
      </c>
      <c r="G700" s="216"/>
      <c r="H700" s="217">
        <v>11389.95</v>
      </c>
      <c r="I700" s="217">
        <v>10959.76</v>
      </c>
      <c r="J700" s="217">
        <v>430.19</v>
      </c>
      <c r="K700" s="217"/>
      <c r="L700" s="366">
        <v>11.524090412400341</v>
      </c>
      <c r="M700" s="366">
        <v>11.890423442873727</v>
      </c>
      <c r="N700" s="366">
        <v>6.4564010205613087</v>
      </c>
      <c r="O700" s="366" t="s">
        <v>138</v>
      </c>
      <c r="P700" s="218"/>
      <c r="Q700" s="218"/>
      <c r="R700" s="218">
        <v>2</v>
      </c>
    </row>
    <row r="701" spans="1:18" ht="12.75">
      <c r="A701" s="101" t="s">
        <v>1172</v>
      </c>
      <c r="B701" s="100"/>
      <c r="C701" s="100"/>
      <c r="D701" s="100"/>
      <c r="E701" s="100"/>
      <c r="F701" s="100"/>
      <c r="G701" s="100"/>
      <c r="H701" s="100"/>
      <c r="I701" s="100"/>
      <c r="J701" s="100"/>
      <c r="K701" s="100"/>
      <c r="L701" s="100"/>
      <c r="M701" s="100"/>
      <c r="N701" s="100"/>
      <c r="O701" s="100"/>
      <c r="P701" s="100"/>
      <c r="Q701" s="100"/>
      <c r="R701" s="100"/>
    </row>
    <row r="702" spans="1:18" ht="24">
      <c r="A702" s="208">
        <v>8</v>
      </c>
      <c r="B702" s="205" t="s">
        <v>1173</v>
      </c>
      <c r="C702" s="209" t="s">
        <v>1174</v>
      </c>
      <c r="D702" s="210">
        <v>2352.1999999999998</v>
      </c>
      <c r="E702" s="210">
        <v>1995.32</v>
      </c>
      <c r="F702" s="210">
        <v>4.1900000000000004</v>
      </c>
      <c r="G702" s="210">
        <v>352.69</v>
      </c>
      <c r="H702" s="211">
        <v>25711.99</v>
      </c>
      <c r="I702" s="211">
        <v>23724.3</v>
      </c>
      <c r="J702" s="211">
        <v>15.73</v>
      </c>
      <c r="K702" s="211">
        <v>1971.96</v>
      </c>
      <c r="L702" s="365">
        <v>10.931039027293599</v>
      </c>
      <c r="M702" s="365">
        <v>11.889972535733616</v>
      </c>
      <c r="N702" s="365">
        <v>3.75417661097852</v>
      </c>
      <c r="O702" s="365">
        <v>5.5911990700048202</v>
      </c>
      <c r="P702" s="212"/>
      <c r="Q702" s="212"/>
      <c r="R702" s="212">
        <v>3</v>
      </c>
    </row>
    <row r="703" spans="1:18" ht="24">
      <c r="A703" s="213">
        <v>9</v>
      </c>
      <c r="B703" s="214" t="s">
        <v>1175</v>
      </c>
      <c r="C703" s="215" t="s">
        <v>1176</v>
      </c>
      <c r="D703" s="216">
        <v>1673.07</v>
      </c>
      <c r="E703" s="216">
        <v>1498.89</v>
      </c>
      <c r="F703" s="216">
        <v>3.08</v>
      </c>
      <c r="G703" s="216">
        <v>171.1</v>
      </c>
      <c r="H703" s="217">
        <v>18775.28</v>
      </c>
      <c r="I703" s="217">
        <v>17822.36</v>
      </c>
      <c r="J703" s="217">
        <v>11.54</v>
      </c>
      <c r="K703" s="217">
        <v>941.38</v>
      </c>
      <c r="L703" s="366">
        <v>11.222052872862463</v>
      </c>
      <c r="M703" s="366">
        <v>11.890372208767822</v>
      </c>
      <c r="N703" s="366">
        <v>3.7467532467532463</v>
      </c>
      <c r="O703" s="366">
        <v>5.5019286966686147</v>
      </c>
      <c r="P703" s="218"/>
      <c r="Q703" s="218"/>
      <c r="R703" s="218">
        <v>3</v>
      </c>
    </row>
    <row r="704" spans="1:18" ht="12.75">
      <c r="A704" s="101" t="s">
        <v>1177</v>
      </c>
      <c r="B704" s="100"/>
      <c r="C704" s="100"/>
      <c r="D704" s="100"/>
      <c r="E704" s="100"/>
      <c r="F704" s="100"/>
      <c r="G704" s="100"/>
      <c r="H704" s="100"/>
      <c r="I704" s="100"/>
      <c r="J704" s="100"/>
      <c r="K704" s="100"/>
      <c r="L704" s="100"/>
      <c r="M704" s="100"/>
      <c r="N704" s="100"/>
      <c r="O704" s="100"/>
      <c r="P704" s="100"/>
      <c r="Q704" s="100"/>
      <c r="R704" s="100"/>
    </row>
    <row r="705" spans="1:18" ht="24">
      <c r="A705" s="208">
        <v>10</v>
      </c>
      <c r="B705" s="205" t="s">
        <v>1178</v>
      </c>
      <c r="C705" s="209" t="s">
        <v>1179</v>
      </c>
      <c r="D705" s="210">
        <v>6147.86</v>
      </c>
      <c r="E705" s="210">
        <v>5953.4</v>
      </c>
      <c r="F705" s="210">
        <v>4.25</v>
      </c>
      <c r="G705" s="210">
        <v>190.21</v>
      </c>
      <c r="H705" s="211">
        <v>71845.820000000007</v>
      </c>
      <c r="I705" s="211">
        <v>70783.179999999993</v>
      </c>
      <c r="J705" s="211">
        <v>15.95</v>
      </c>
      <c r="K705" s="211">
        <v>1046.69</v>
      </c>
      <c r="L705" s="365">
        <v>11.686313611565652</v>
      </c>
      <c r="M705" s="365">
        <v>11.889538750965833</v>
      </c>
      <c r="N705" s="365">
        <v>3.7529411764705882</v>
      </c>
      <c r="O705" s="365">
        <v>5.5028126807213082</v>
      </c>
      <c r="P705" s="212"/>
      <c r="Q705" s="212"/>
      <c r="R705" s="212">
        <v>4</v>
      </c>
    </row>
    <row r="706" spans="1:18" ht="24">
      <c r="A706" s="208">
        <v>11</v>
      </c>
      <c r="B706" s="205" t="s">
        <v>1180</v>
      </c>
      <c r="C706" s="209" t="s">
        <v>1181</v>
      </c>
      <c r="D706" s="210">
        <v>2030.18</v>
      </c>
      <c r="E706" s="210">
        <v>1835.72</v>
      </c>
      <c r="F706" s="210">
        <v>4.25</v>
      </c>
      <c r="G706" s="210">
        <v>190.21</v>
      </c>
      <c r="H706" s="211">
        <v>22888.52</v>
      </c>
      <c r="I706" s="211">
        <v>21825.88</v>
      </c>
      <c r="J706" s="211">
        <v>15.95</v>
      </c>
      <c r="K706" s="211">
        <v>1046.69</v>
      </c>
      <c r="L706" s="365">
        <v>11.274133328079284</v>
      </c>
      <c r="M706" s="365">
        <v>11.889547425533307</v>
      </c>
      <c r="N706" s="365">
        <v>3.7529411764705882</v>
      </c>
      <c r="O706" s="365">
        <v>5.5028126807213082</v>
      </c>
      <c r="P706" s="212"/>
      <c r="Q706" s="212"/>
      <c r="R706" s="212">
        <v>4</v>
      </c>
    </row>
    <row r="707" spans="1:18" ht="24">
      <c r="A707" s="208">
        <v>12</v>
      </c>
      <c r="B707" s="205" t="s">
        <v>1182</v>
      </c>
      <c r="C707" s="209" t="s">
        <v>1183</v>
      </c>
      <c r="D707" s="210">
        <v>6485.15</v>
      </c>
      <c r="E707" s="210">
        <v>6290.69</v>
      </c>
      <c r="F707" s="210">
        <v>4.25</v>
      </c>
      <c r="G707" s="210">
        <v>190.21</v>
      </c>
      <c r="H707" s="211">
        <v>75859.55</v>
      </c>
      <c r="I707" s="211">
        <v>74796.91</v>
      </c>
      <c r="J707" s="211">
        <v>15.95</v>
      </c>
      <c r="K707" s="211">
        <v>1046.69</v>
      </c>
      <c r="L707" s="365">
        <v>11.697424115093716</v>
      </c>
      <c r="M707" s="365">
        <v>11.890096316938207</v>
      </c>
      <c r="N707" s="365">
        <v>3.7529411764705882</v>
      </c>
      <c r="O707" s="365">
        <v>5.5028126807213082</v>
      </c>
      <c r="P707" s="212"/>
      <c r="Q707" s="212"/>
      <c r="R707" s="212">
        <v>4</v>
      </c>
    </row>
    <row r="708" spans="1:18" ht="24">
      <c r="A708" s="208">
        <v>13</v>
      </c>
      <c r="B708" s="205" t="s">
        <v>1184</v>
      </c>
      <c r="C708" s="209" t="s">
        <v>1185</v>
      </c>
      <c r="D708" s="210">
        <v>3329.12</v>
      </c>
      <c r="E708" s="210">
        <v>3134.66</v>
      </c>
      <c r="F708" s="210">
        <v>4.25</v>
      </c>
      <c r="G708" s="210">
        <v>190.21</v>
      </c>
      <c r="H708" s="211">
        <v>38334.400000000001</v>
      </c>
      <c r="I708" s="211">
        <v>37271.760000000002</v>
      </c>
      <c r="J708" s="211">
        <v>15.95</v>
      </c>
      <c r="K708" s="211">
        <v>1046.69</v>
      </c>
      <c r="L708" s="365">
        <v>11.514874801749412</v>
      </c>
      <c r="M708" s="365">
        <v>11.890208188447872</v>
      </c>
      <c r="N708" s="365">
        <v>3.7529411764705882</v>
      </c>
      <c r="O708" s="365">
        <v>5.5028126807213082</v>
      </c>
      <c r="P708" s="212"/>
      <c r="Q708" s="212"/>
      <c r="R708" s="212">
        <v>4</v>
      </c>
    </row>
    <row r="709" spans="1:18" ht="24">
      <c r="A709" s="208">
        <v>14</v>
      </c>
      <c r="B709" s="205" t="s">
        <v>1186</v>
      </c>
      <c r="C709" s="209" t="s">
        <v>1187</v>
      </c>
      <c r="D709" s="210">
        <v>2592.65</v>
      </c>
      <c r="E709" s="210">
        <v>2398.19</v>
      </c>
      <c r="F709" s="210">
        <v>4.25</v>
      </c>
      <c r="G709" s="210">
        <v>190.21</v>
      </c>
      <c r="H709" s="211">
        <v>29577.61</v>
      </c>
      <c r="I709" s="211">
        <v>28514.97</v>
      </c>
      <c r="J709" s="211">
        <v>15.95</v>
      </c>
      <c r="K709" s="211">
        <v>1046.69</v>
      </c>
      <c r="L709" s="365">
        <v>11.408254102944863</v>
      </c>
      <c r="M709" s="365">
        <v>11.890204696041598</v>
      </c>
      <c r="N709" s="365">
        <v>3.7529411764705882</v>
      </c>
      <c r="O709" s="365">
        <v>5.5028126807213082</v>
      </c>
      <c r="P709" s="212"/>
      <c r="Q709" s="212"/>
      <c r="R709" s="212">
        <v>4</v>
      </c>
    </row>
    <row r="710" spans="1:18" ht="24">
      <c r="A710" s="213">
        <v>15</v>
      </c>
      <c r="B710" s="214" t="s">
        <v>1188</v>
      </c>
      <c r="C710" s="215" t="s">
        <v>1189</v>
      </c>
      <c r="D710" s="216">
        <v>1649.09</v>
      </c>
      <c r="E710" s="216">
        <v>1454.63</v>
      </c>
      <c r="F710" s="216">
        <v>4.25</v>
      </c>
      <c r="G710" s="216">
        <v>190.21</v>
      </c>
      <c r="H710" s="217">
        <v>18358.73</v>
      </c>
      <c r="I710" s="217">
        <v>17296.09</v>
      </c>
      <c r="J710" s="217">
        <v>15.95</v>
      </c>
      <c r="K710" s="217">
        <v>1046.69</v>
      </c>
      <c r="L710" s="366">
        <v>11.132642851512045</v>
      </c>
      <c r="M710" s="366">
        <v>11.890370747200318</v>
      </c>
      <c r="N710" s="366">
        <v>3.7529411764705882</v>
      </c>
      <c r="O710" s="366">
        <v>5.5028126807213082</v>
      </c>
      <c r="P710" s="218"/>
      <c r="Q710" s="218"/>
      <c r="R710" s="218">
        <v>4</v>
      </c>
    </row>
    <row r="711" spans="1:18" ht="12.75">
      <c r="A711" s="101" t="s">
        <v>1190</v>
      </c>
      <c r="B711" s="100"/>
      <c r="C711" s="100"/>
      <c r="D711" s="100"/>
      <c r="E711" s="100"/>
      <c r="F711" s="100"/>
      <c r="G711" s="100"/>
      <c r="H711" s="100"/>
      <c r="I711" s="100"/>
      <c r="J711" s="100"/>
      <c r="K711" s="100"/>
      <c r="L711" s="100"/>
      <c r="M711" s="100"/>
      <c r="N711" s="100"/>
      <c r="O711" s="100"/>
      <c r="P711" s="100"/>
      <c r="Q711" s="100"/>
      <c r="R711" s="100"/>
    </row>
    <row r="712" spans="1:18">
      <c r="A712" s="208">
        <v>16</v>
      </c>
      <c r="B712" s="205" t="s">
        <v>1191</v>
      </c>
      <c r="C712" s="209" t="s">
        <v>1192</v>
      </c>
      <c r="D712" s="210">
        <v>3692.56</v>
      </c>
      <c r="E712" s="210">
        <v>3485.06</v>
      </c>
      <c r="F712" s="210">
        <v>7.52</v>
      </c>
      <c r="G712" s="210">
        <v>199.98</v>
      </c>
      <c r="H712" s="211">
        <v>42590.32</v>
      </c>
      <c r="I712" s="211">
        <v>41435.79</v>
      </c>
      <c r="J712" s="211">
        <v>53.87</v>
      </c>
      <c r="K712" s="211">
        <v>1100.6600000000001</v>
      </c>
      <c r="L712" s="365">
        <v>11.534090170505015</v>
      </c>
      <c r="M712" s="365">
        <v>11.889548530010961</v>
      </c>
      <c r="N712" s="365">
        <v>7.1635638297872344</v>
      </c>
      <c r="O712" s="365">
        <v>5.5038503850385041</v>
      </c>
      <c r="P712" s="212"/>
      <c r="Q712" s="212"/>
      <c r="R712" s="212">
        <v>5</v>
      </c>
    </row>
    <row r="713" spans="1:18">
      <c r="A713" s="208">
        <v>17</v>
      </c>
      <c r="B713" s="205" t="s">
        <v>1193</v>
      </c>
      <c r="C713" s="209" t="s">
        <v>1194</v>
      </c>
      <c r="D713" s="210">
        <v>9869.08</v>
      </c>
      <c r="E713" s="210">
        <v>9661.58</v>
      </c>
      <c r="F713" s="210">
        <v>7.52</v>
      </c>
      <c r="G713" s="210">
        <v>199.98</v>
      </c>
      <c r="H713" s="211">
        <v>116026.27</v>
      </c>
      <c r="I713" s="211">
        <v>114871.74</v>
      </c>
      <c r="J713" s="211">
        <v>53.87</v>
      </c>
      <c r="K713" s="211">
        <v>1100.6600000000001</v>
      </c>
      <c r="L713" s="365">
        <v>11.756543669724028</v>
      </c>
      <c r="M713" s="365">
        <v>11.889539806118668</v>
      </c>
      <c r="N713" s="365">
        <v>7.1635638297872344</v>
      </c>
      <c r="O713" s="365">
        <v>5.5038503850385041</v>
      </c>
      <c r="P713" s="212"/>
      <c r="Q713" s="212"/>
      <c r="R713" s="212">
        <v>5</v>
      </c>
    </row>
    <row r="714" spans="1:18">
      <c r="A714" s="208">
        <v>18</v>
      </c>
      <c r="B714" s="205" t="s">
        <v>1195</v>
      </c>
      <c r="C714" s="209" t="s">
        <v>1196</v>
      </c>
      <c r="D714" s="210">
        <v>4082.62</v>
      </c>
      <c r="E714" s="210">
        <v>3624.38</v>
      </c>
      <c r="F714" s="210">
        <v>21.3</v>
      </c>
      <c r="G714" s="210">
        <v>436.94</v>
      </c>
      <c r="H714" s="211">
        <v>45648.26</v>
      </c>
      <c r="I714" s="211">
        <v>43092.24</v>
      </c>
      <c r="J714" s="211">
        <v>152.63</v>
      </c>
      <c r="K714" s="211">
        <v>2403.39</v>
      </c>
      <c r="L714" s="365">
        <v>11.181118987316969</v>
      </c>
      <c r="M714" s="365">
        <v>11.889548005451966</v>
      </c>
      <c r="N714" s="365">
        <v>7.1657276995305157</v>
      </c>
      <c r="O714" s="365">
        <v>5.5005035016249364</v>
      </c>
      <c r="P714" s="212"/>
      <c r="Q714" s="212"/>
      <c r="R714" s="212">
        <v>5</v>
      </c>
    </row>
    <row r="715" spans="1:18" ht="24">
      <c r="A715" s="213">
        <v>19</v>
      </c>
      <c r="B715" s="214" t="s">
        <v>1197</v>
      </c>
      <c r="C715" s="215" t="s">
        <v>1198</v>
      </c>
      <c r="D715" s="216">
        <v>4590.0600000000004</v>
      </c>
      <c r="E715" s="216">
        <v>4131.82</v>
      </c>
      <c r="F715" s="216">
        <v>21.3</v>
      </c>
      <c r="G715" s="216">
        <v>436.94</v>
      </c>
      <c r="H715" s="217">
        <v>51681.42</v>
      </c>
      <c r="I715" s="217">
        <v>49125.4</v>
      </c>
      <c r="J715" s="217">
        <v>152.63</v>
      </c>
      <c r="K715" s="217">
        <v>2403.39</v>
      </c>
      <c r="L715" s="366">
        <v>11.2594214454713</v>
      </c>
      <c r="M715" s="366">
        <v>11.889530521658738</v>
      </c>
      <c r="N715" s="366">
        <v>7.1657276995305157</v>
      </c>
      <c r="O715" s="366">
        <v>5.5005035016249364</v>
      </c>
      <c r="P715" s="218"/>
      <c r="Q715" s="218"/>
      <c r="R715" s="218">
        <v>5</v>
      </c>
    </row>
    <row r="716" spans="1:18" ht="12.75">
      <c r="A716" s="101" t="s">
        <v>1199</v>
      </c>
      <c r="B716" s="100"/>
      <c r="C716" s="100"/>
      <c r="D716" s="100"/>
      <c r="E716" s="100"/>
      <c r="F716" s="100"/>
      <c r="G716" s="100"/>
      <c r="H716" s="100"/>
      <c r="I716" s="100"/>
      <c r="J716" s="100"/>
      <c r="K716" s="100"/>
      <c r="L716" s="100"/>
      <c r="M716" s="100"/>
      <c r="N716" s="100"/>
      <c r="O716" s="100"/>
      <c r="P716" s="100"/>
      <c r="Q716" s="100"/>
      <c r="R716" s="100"/>
    </row>
    <row r="717" spans="1:18" ht="36">
      <c r="A717" s="208">
        <v>20</v>
      </c>
      <c r="B717" s="205" t="s">
        <v>1200</v>
      </c>
      <c r="C717" s="209" t="s">
        <v>1201</v>
      </c>
      <c r="D717" s="210">
        <v>67097.759999999995</v>
      </c>
      <c r="E717" s="210">
        <v>2280.0100000000002</v>
      </c>
      <c r="F717" s="210">
        <v>180.4</v>
      </c>
      <c r="G717" s="210">
        <v>64637.35</v>
      </c>
      <c r="H717" s="211">
        <v>352552.82</v>
      </c>
      <c r="I717" s="211">
        <v>27109.55</v>
      </c>
      <c r="J717" s="211">
        <v>1292.8599999999999</v>
      </c>
      <c r="K717" s="211">
        <v>324150.40999999997</v>
      </c>
      <c r="L717" s="365">
        <v>5.2543157923602823</v>
      </c>
      <c r="M717" s="365">
        <v>11.890101359204563</v>
      </c>
      <c r="N717" s="365">
        <v>7.1666297117516624</v>
      </c>
      <c r="O717" s="365">
        <v>5.0149087176377121</v>
      </c>
      <c r="P717" s="212"/>
      <c r="Q717" s="212"/>
      <c r="R717" s="212">
        <v>6</v>
      </c>
    </row>
    <row r="718" spans="1:18" ht="36">
      <c r="A718" s="208">
        <v>21</v>
      </c>
      <c r="B718" s="205" t="s">
        <v>1202</v>
      </c>
      <c r="C718" s="209" t="s">
        <v>1203</v>
      </c>
      <c r="D718" s="210">
        <v>162062.22</v>
      </c>
      <c r="E718" s="210">
        <v>2888.46</v>
      </c>
      <c r="F718" s="210">
        <v>195.44</v>
      </c>
      <c r="G718" s="210">
        <v>158978.32</v>
      </c>
      <c r="H718" s="211">
        <v>832879.39</v>
      </c>
      <c r="I718" s="211">
        <v>34344.01</v>
      </c>
      <c r="J718" s="211">
        <v>1400.6</v>
      </c>
      <c r="K718" s="211">
        <v>797134.78</v>
      </c>
      <c r="L718" s="365">
        <v>5.1392569471157437</v>
      </c>
      <c r="M718" s="365">
        <v>11.890076372876896</v>
      </c>
      <c r="N718" s="365">
        <v>7.1663937781416287</v>
      </c>
      <c r="O718" s="365">
        <v>5.0141099742405126</v>
      </c>
      <c r="P718" s="212"/>
      <c r="Q718" s="212"/>
      <c r="R718" s="212">
        <v>6</v>
      </c>
    </row>
    <row r="719" spans="1:18" ht="36">
      <c r="A719" s="213">
        <v>22</v>
      </c>
      <c r="B719" s="214" t="s">
        <v>1204</v>
      </c>
      <c r="C719" s="215" t="s">
        <v>1205</v>
      </c>
      <c r="D719" s="216">
        <v>262020.83</v>
      </c>
      <c r="E719" s="216">
        <v>4147.13</v>
      </c>
      <c r="F719" s="216">
        <v>215.48</v>
      </c>
      <c r="G719" s="216">
        <v>257658.22</v>
      </c>
      <c r="H719" s="217">
        <v>1342722.85</v>
      </c>
      <c r="I719" s="217">
        <v>49309.7</v>
      </c>
      <c r="J719" s="217">
        <v>1544.25</v>
      </c>
      <c r="K719" s="217">
        <v>1291868.8999999999</v>
      </c>
      <c r="L719" s="366">
        <v>5.1244889576145534</v>
      </c>
      <c r="M719" s="366">
        <v>11.890078198657866</v>
      </c>
      <c r="N719" s="366">
        <v>7.1665583812882874</v>
      </c>
      <c r="O719" s="366">
        <v>5.0138858368267849</v>
      </c>
      <c r="P719" s="218"/>
      <c r="Q719" s="218"/>
      <c r="R719" s="218">
        <v>6</v>
      </c>
    </row>
    <row r="720" spans="1:18" ht="12.75">
      <c r="A720" s="101" t="s">
        <v>1206</v>
      </c>
      <c r="B720" s="100"/>
      <c r="C720" s="100"/>
      <c r="D720" s="100"/>
      <c r="E720" s="100"/>
      <c r="F720" s="100"/>
      <c r="G720" s="100"/>
      <c r="H720" s="100"/>
      <c r="I720" s="100"/>
      <c r="J720" s="100"/>
      <c r="K720" s="100"/>
      <c r="L720" s="100"/>
      <c r="M720" s="100"/>
      <c r="N720" s="100"/>
      <c r="O720" s="100"/>
      <c r="P720" s="100"/>
      <c r="Q720" s="100"/>
      <c r="R720" s="100"/>
    </row>
    <row r="721" spans="1:18" ht="36">
      <c r="A721" s="208">
        <v>23</v>
      </c>
      <c r="B721" s="205" t="s">
        <v>1207</v>
      </c>
      <c r="C721" s="209" t="s">
        <v>1208</v>
      </c>
      <c r="D721" s="210">
        <v>6101.81</v>
      </c>
      <c r="E721" s="210">
        <v>5777.22</v>
      </c>
      <c r="F721" s="210">
        <v>77.47</v>
      </c>
      <c r="G721" s="210">
        <v>247.12</v>
      </c>
      <c r="H721" s="211">
        <v>70587.320000000007</v>
      </c>
      <c r="I721" s="211">
        <v>68691.66</v>
      </c>
      <c r="J721" s="211">
        <v>533.1</v>
      </c>
      <c r="K721" s="211">
        <v>1362.56</v>
      </c>
      <c r="L721" s="365">
        <v>11.568259254221289</v>
      </c>
      <c r="M721" s="365">
        <v>11.890089004746228</v>
      </c>
      <c r="N721" s="365">
        <v>6.881373434878018</v>
      </c>
      <c r="O721" s="365">
        <v>5.5137584978957586</v>
      </c>
      <c r="P721" s="212"/>
      <c r="Q721" s="212"/>
      <c r="R721" s="212">
        <v>7</v>
      </c>
    </row>
    <row r="722" spans="1:18" ht="24">
      <c r="A722" s="208">
        <v>24</v>
      </c>
      <c r="B722" s="205" t="s">
        <v>1209</v>
      </c>
      <c r="C722" s="209" t="s">
        <v>1210</v>
      </c>
      <c r="D722" s="210">
        <v>3399.31</v>
      </c>
      <c r="E722" s="210">
        <v>3265.39</v>
      </c>
      <c r="F722" s="210">
        <v>35.58</v>
      </c>
      <c r="G722" s="210">
        <v>98.34</v>
      </c>
      <c r="H722" s="211">
        <v>39615.300000000003</v>
      </c>
      <c r="I722" s="211">
        <v>38825.72</v>
      </c>
      <c r="J722" s="211">
        <v>244.81</v>
      </c>
      <c r="K722" s="211">
        <v>544.77</v>
      </c>
      <c r="L722" s="365">
        <v>11.653923884553043</v>
      </c>
      <c r="M722" s="365">
        <v>11.890071323792871</v>
      </c>
      <c r="N722" s="365">
        <v>6.8805508712759984</v>
      </c>
      <c r="O722" s="365">
        <v>5.5396583282489322</v>
      </c>
      <c r="P722" s="212"/>
      <c r="Q722" s="212"/>
      <c r="R722" s="212">
        <v>7</v>
      </c>
    </row>
    <row r="723" spans="1:18" ht="24">
      <c r="A723" s="208">
        <v>25</v>
      </c>
      <c r="B723" s="205" t="s">
        <v>1211</v>
      </c>
      <c r="C723" s="209" t="s">
        <v>1212</v>
      </c>
      <c r="D723" s="210">
        <v>6583.29</v>
      </c>
      <c r="E723" s="210">
        <v>6196.74</v>
      </c>
      <c r="F723" s="210">
        <v>139.43</v>
      </c>
      <c r="G723" s="210">
        <v>247.12</v>
      </c>
      <c r="H723" s="211">
        <v>76001.31</v>
      </c>
      <c r="I723" s="211">
        <v>73679.820000000007</v>
      </c>
      <c r="J723" s="211">
        <v>958.93</v>
      </c>
      <c r="K723" s="211">
        <v>1362.56</v>
      </c>
      <c r="L723" s="365">
        <v>11.544578774442567</v>
      </c>
      <c r="M723" s="365">
        <v>11.890093823526566</v>
      </c>
      <c r="N723" s="365">
        <v>6.87750125511009</v>
      </c>
      <c r="O723" s="365">
        <v>5.5137584978957586</v>
      </c>
      <c r="P723" s="212"/>
      <c r="Q723" s="212"/>
      <c r="R723" s="212">
        <v>7</v>
      </c>
    </row>
    <row r="724" spans="1:18" ht="24">
      <c r="A724" s="208">
        <v>26</v>
      </c>
      <c r="B724" s="205" t="s">
        <v>1213</v>
      </c>
      <c r="C724" s="209" t="s">
        <v>1214</v>
      </c>
      <c r="D724" s="210">
        <v>3604.44</v>
      </c>
      <c r="E724" s="210">
        <v>3428.63</v>
      </c>
      <c r="F724" s="210">
        <v>77.47</v>
      </c>
      <c r="G724" s="210">
        <v>98.34</v>
      </c>
      <c r="H724" s="211">
        <v>41844.58</v>
      </c>
      <c r="I724" s="211">
        <v>40766.71</v>
      </c>
      <c r="J724" s="211">
        <v>533.1</v>
      </c>
      <c r="K724" s="211">
        <v>544.77</v>
      </c>
      <c r="L724" s="365">
        <v>11.609176460143601</v>
      </c>
      <c r="M724" s="365">
        <v>11.890087294342054</v>
      </c>
      <c r="N724" s="365">
        <v>6.881373434878018</v>
      </c>
      <c r="O724" s="365">
        <v>5.5396583282489322</v>
      </c>
      <c r="P724" s="212"/>
      <c r="Q724" s="212"/>
      <c r="R724" s="212">
        <v>7</v>
      </c>
    </row>
    <row r="725" spans="1:18" ht="36">
      <c r="A725" s="208">
        <v>27</v>
      </c>
      <c r="B725" s="205" t="s">
        <v>1215</v>
      </c>
      <c r="C725" s="209" t="s">
        <v>1216</v>
      </c>
      <c r="D725" s="210">
        <v>8685.36</v>
      </c>
      <c r="E725" s="210">
        <v>5762.24</v>
      </c>
      <c r="F725" s="210">
        <v>145.02000000000001</v>
      </c>
      <c r="G725" s="210">
        <v>2778.1</v>
      </c>
      <c r="H725" s="211">
        <v>84680.36</v>
      </c>
      <c r="I725" s="211">
        <v>68513.56</v>
      </c>
      <c r="J725" s="211">
        <v>997.69</v>
      </c>
      <c r="K725" s="211">
        <v>15169.11</v>
      </c>
      <c r="L725" s="365">
        <v>9.7497812410769384</v>
      </c>
      <c r="M725" s="365">
        <v>11.890091353362582</v>
      </c>
      <c r="N725" s="365">
        <v>6.8796717694111154</v>
      </c>
      <c r="O725" s="365">
        <v>5.4602462114394736</v>
      </c>
      <c r="P725" s="212"/>
      <c r="Q725" s="212"/>
      <c r="R725" s="212">
        <v>7</v>
      </c>
    </row>
    <row r="726" spans="1:18" ht="24">
      <c r="A726" s="208">
        <v>28</v>
      </c>
      <c r="B726" s="205" t="s">
        <v>1217</v>
      </c>
      <c r="C726" s="209" t="s">
        <v>1218</v>
      </c>
      <c r="D726" s="210">
        <v>4819.26</v>
      </c>
      <c r="E726" s="210">
        <v>3265.39</v>
      </c>
      <c r="F726" s="210">
        <v>64.83</v>
      </c>
      <c r="G726" s="210">
        <v>1489.04</v>
      </c>
      <c r="H726" s="211">
        <v>47402.34</v>
      </c>
      <c r="I726" s="211">
        <v>38825.72</v>
      </c>
      <c r="J726" s="211">
        <v>446.14</v>
      </c>
      <c r="K726" s="211">
        <v>8130.48</v>
      </c>
      <c r="L726" s="365">
        <v>9.8360204678726593</v>
      </c>
      <c r="M726" s="365">
        <v>11.890071323792871</v>
      </c>
      <c r="N726" s="365">
        <v>6.8816905753509179</v>
      </c>
      <c r="O726" s="365">
        <v>5.4602159780798365</v>
      </c>
      <c r="P726" s="212"/>
      <c r="Q726" s="212"/>
      <c r="R726" s="212">
        <v>7</v>
      </c>
    </row>
    <row r="727" spans="1:18" ht="36">
      <c r="A727" s="208">
        <v>29</v>
      </c>
      <c r="B727" s="205" t="s">
        <v>1219</v>
      </c>
      <c r="C727" s="209" t="s">
        <v>1220</v>
      </c>
      <c r="D727" s="210">
        <v>9266.7000000000007</v>
      </c>
      <c r="E727" s="210">
        <v>6207.85</v>
      </c>
      <c r="F727" s="210">
        <v>280.11</v>
      </c>
      <c r="G727" s="210">
        <v>2778.74</v>
      </c>
      <c r="H727" s="211">
        <v>90912.55</v>
      </c>
      <c r="I727" s="211">
        <v>73811.88</v>
      </c>
      <c r="J727" s="211">
        <v>1926.85</v>
      </c>
      <c r="K727" s="211">
        <v>15173.82</v>
      </c>
      <c r="L727" s="365">
        <v>9.8106715443469632</v>
      </c>
      <c r="M727" s="365">
        <v>11.890087550440169</v>
      </c>
      <c r="N727" s="365">
        <v>6.8789047160044259</v>
      </c>
      <c r="O727" s="365">
        <v>5.4606836191943113</v>
      </c>
      <c r="P727" s="212"/>
      <c r="Q727" s="212"/>
      <c r="R727" s="212">
        <v>7</v>
      </c>
    </row>
    <row r="728" spans="1:18" ht="24">
      <c r="A728" s="213">
        <v>30</v>
      </c>
      <c r="B728" s="214" t="s">
        <v>1221</v>
      </c>
      <c r="C728" s="215" t="s">
        <v>1222</v>
      </c>
      <c r="D728" s="216">
        <v>5022.3999999999996</v>
      </c>
      <c r="E728" s="216">
        <v>3427.61</v>
      </c>
      <c r="F728" s="216">
        <v>105.11</v>
      </c>
      <c r="G728" s="216">
        <v>1489.68</v>
      </c>
      <c r="H728" s="217">
        <v>49612.88</v>
      </c>
      <c r="I728" s="217">
        <v>40754.589999999997</v>
      </c>
      <c r="J728" s="217">
        <v>723.1</v>
      </c>
      <c r="K728" s="217">
        <v>8135.19</v>
      </c>
      <c r="L728" s="366">
        <v>9.878321121376235</v>
      </c>
      <c r="M728" s="366">
        <v>11.890089595957532</v>
      </c>
      <c r="N728" s="366">
        <v>6.8794596137379891</v>
      </c>
      <c r="O728" s="366">
        <v>5.4610318994683418</v>
      </c>
      <c r="P728" s="218"/>
      <c r="Q728" s="218"/>
      <c r="R728" s="218">
        <v>7</v>
      </c>
    </row>
    <row r="729" spans="1:18" ht="12.75">
      <c r="A729" s="101" t="s">
        <v>1223</v>
      </c>
      <c r="B729" s="100"/>
      <c r="C729" s="100"/>
      <c r="D729" s="100"/>
      <c r="E729" s="100"/>
      <c r="F729" s="100"/>
      <c r="G729" s="100"/>
      <c r="H729" s="100"/>
      <c r="I729" s="100"/>
      <c r="J729" s="100"/>
      <c r="K729" s="100"/>
      <c r="L729" s="100"/>
      <c r="M729" s="100"/>
      <c r="N729" s="100"/>
      <c r="O729" s="100"/>
      <c r="P729" s="100"/>
      <c r="Q729" s="100"/>
      <c r="R729" s="100"/>
    </row>
    <row r="730" spans="1:18" ht="36">
      <c r="A730" s="208">
        <v>31</v>
      </c>
      <c r="B730" s="205" t="s">
        <v>1224</v>
      </c>
      <c r="C730" s="209" t="s">
        <v>1225</v>
      </c>
      <c r="D730" s="210">
        <v>876.58</v>
      </c>
      <c r="E730" s="210">
        <v>760.03</v>
      </c>
      <c r="F730" s="210">
        <v>91.45</v>
      </c>
      <c r="G730" s="210">
        <v>25.1</v>
      </c>
      <c r="H730" s="211">
        <v>9830.14</v>
      </c>
      <c r="I730" s="211">
        <v>9036.7000000000007</v>
      </c>
      <c r="J730" s="211">
        <v>655.41</v>
      </c>
      <c r="K730" s="211">
        <v>138.03</v>
      </c>
      <c r="L730" s="365">
        <v>11.214196080220857</v>
      </c>
      <c r="M730" s="365">
        <v>11.889925397681672</v>
      </c>
      <c r="N730" s="365">
        <v>7.1668671405139417</v>
      </c>
      <c r="O730" s="365">
        <v>5.4992031872509957</v>
      </c>
      <c r="P730" s="212"/>
      <c r="Q730" s="212"/>
      <c r="R730" s="212">
        <v>8</v>
      </c>
    </row>
    <row r="731" spans="1:18" ht="36">
      <c r="A731" s="208">
        <v>32</v>
      </c>
      <c r="B731" s="205" t="s">
        <v>1226</v>
      </c>
      <c r="C731" s="209" t="s">
        <v>1227</v>
      </c>
      <c r="D731" s="210">
        <v>1122.06</v>
      </c>
      <c r="E731" s="210">
        <v>911.7</v>
      </c>
      <c r="F731" s="210">
        <v>162.86000000000001</v>
      </c>
      <c r="G731" s="210">
        <v>47.5</v>
      </c>
      <c r="H731" s="211">
        <v>12268.62</v>
      </c>
      <c r="I731" s="211">
        <v>10840.19</v>
      </c>
      <c r="J731" s="211">
        <v>1167.17</v>
      </c>
      <c r="K731" s="211">
        <v>261.26</v>
      </c>
      <c r="L731" s="365">
        <v>10.934014223838298</v>
      </c>
      <c r="M731" s="365">
        <v>11.890084457606669</v>
      </c>
      <c r="N731" s="365">
        <v>7.1667076016210238</v>
      </c>
      <c r="O731" s="365">
        <v>5.5002105263157892</v>
      </c>
      <c r="P731" s="212"/>
      <c r="Q731" s="212"/>
      <c r="R731" s="212">
        <v>8</v>
      </c>
    </row>
    <row r="732" spans="1:18" ht="36">
      <c r="A732" s="213">
        <v>33</v>
      </c>
      <c r="B732" s="214" t="s">
        <v>1228</v>
      </c>
      <c r="C732" s="215" t="s">
        <v>1229</v>
      </c>
      <c r="D732" s="216">
        <v>1984.8</v>
      </c>
      <c r="E732" s="216">
        <v>1582.46</v>
      </c>
      <c r="F732" s="216">
        <v>311.95</v>
      </c>
      <c r="G732" s="216">
        <v>90.39</v>
      </c>
      <c r="H732" s="217">
        <v>21548.76</v>
      </c>
      <c r="I732" s="217">
        <v>18815.78</v>
      </c>
      <c r="J732" s="217">
        <v>2235.5700000000002</v>
      </c>
      <c r="K732" s="217">
        <v>497.41</v>
      </c>
      <c r="L732" s="366">
        <v>10.85689238210399</v>
      </c>
      <c r="M732" s="366">
        <v>11.890208915233243</v>
      </c>
      <c r="N732" s="366">
        <v>7.166436928995032</v>
      </c>
      <c r="O732" s="366">
        <v>5.5029317402367521</v>
      </c>
      <c r="P732" s="218"/>
      <c r="Q732" s="218"/>
      <c r="R732" s="218">
        <v>8</v>
      </c>
    </row>
    <row r="733" spans="1:18" ht="12.75">
      <c r="A733" s="101" t="s">
        <v>1230</v>
      </c>
      <c r="B733" s="100"/>
      <c r="C733" s="100"/>
      <c r="D733" s="100"/>
      <c r="E733" s="100"/>
      <c r="F733" s="100"/>
      <c r="G733" s="100"/>
      <c r="H733" s="100"/>
      <c r="I733" s="100"/>
      <c r="J733" s="100"/>
      <c r="K733" s="100"/>
      <c r="L733" s="100"/>
      <c r="M733" s="100"/>
      <c r="N733" s="100"/>
      <c r="O733" s="100"/>
      <c r="P733" s="100"/>
      <c r="Q733" s="100"/>
      <c r="R733" s="100"/>
    </row>
    <row r="734" spans="1:18">
      <c r="A734" s="208">
        <v>34</v>
      </c>
      <c r="B734" s="205" t="s">
        <v>1231</v>
      </c>
      <c r="C734" s="209" t="s">
        <v>1232</v>
      </c>
      <c r="D734" s="210">
        <v>2037.87</v>
      </c>
      <c r="E734" s="210">
        <v>1857.7</v>
      </c>
      <c r="F734" s="210">
        <v>97.72</v>
      </c>
      <c r="G734" s="210">
        <v>82.45</v>
      </c>
      <c r="H734" s="211">
        <v>23242.959999999999</v>
      </c>
      <c r="I734" s="211">
        <v>22087.919999999998</v>
      </c>
      <c r="J734" s="211">
        <v>700.3</v>
      </c>
      <c r="K734" s="211">
        <v>454.74</v>
      </c>
      <c r="L734" s="365">
        <v>11.405516544234912</v>
      </c>
      <c r="M734" s="365">
        <v>11.889928406093555</v>
      </c>
      <c r="N734" s="365">
        <v>7.1663937781416287</v>
      </c>
      <c r="O734" s="365">
        <v>5.51534263189812</v>
      </c>
      <c r="P734" s="212"/>
      <c r="Q734" s="212"/>
      <c r="R734" s="212">
        <v>9</v>
      </c>
    </row>
    <row r="735" spans="1:18">
      <c r="A735" s="208">
        <v>35</v>
      </c>
      <c r="B735" s="205" t="s">
        <v>1233</v>
      </c>
      <c r="C735" s="209" t="s">
        <v>1234</v>
      </c>
      <c r="D735" s="210">
        <v>4298.5600000000004</v>
      </c>
      <c r="E735" s="210">
        <v>2446.21</v>
      </c>
      <c r="F735" s="210">
        <v>132.80000000000001</v>
      </c>
      <c r="G735" s="210">
        <v>1719.55</v>
      </c>
      <c r="H735" s="211">
        <v>42719.38</v>
      </c>
      <c r="I735" s="211">
        <v>29085.67</v>
      </c>
      <c r="J735" s="211">
        <v>951.69</v>
      </c>
      <c r="K735" s="211">
        <v>12682.02</v>
      </c>
      <c r="L735" s="365">
        <v>9.9380676319511636</v>
      </c>
      <c r="M735" s="365">
        <v>11.890095290265348</v>
      </c>
      <c r="N735" s="365">
        <v>7.1663403614457826</v>
      </c>
      <c r="O735" s="365">
        <v>7.3751969992149116</v>
      </c>
      <c r="P735" s="212"/>
      <c r="Q735" s="212"/>
      <c r="R735" s="212">
        <v>9</v>
      </c>
    </row>
    <row r="736" spans="1:18" ht="24">
      <c r="A736" s="213">
        <v>36</v>
      </c>
      <c r="B736" s="214" t="s">
        <v>1235</v>
      </c>
      <c r="C736" s="215" t="s">
        <v>1236</v>
      </c>
      <c r="D736" s="216">
        <v>2005.73</v>
      </c>
      <c r="E736" s="216">
        <v>663.27</v>
      </c>
      <c r="F736" s="216">
        <v>51.36</v>
      </c>
      <c r="G736" s="216">
        <v>1291.0999999999999</v>
      </c>
      <c r="H736" s="217">
        <v>17840.080000000002</v>
      </c>
      <c r="I736" s="217">
        <v>7886.3</v>
      </c>
      <c r="J736" s="217">
        <v>368.11</v>
      </c>
      <c r="K736" s="217">
        <v>9585.67</v>
      </c>
      <c r="L736" s="366">
        <v>8.8945570939259024</v>
      </c>
      <c r="M736" s="366">
        <v>11.890029701328269</v>
      </c>
      <c r="N736" s="366">
        <v>7.1672507788162001</v>
      </c>
      <c r="O736" s="366">
        <v>7.4244210363256142</v>
      </c>
      <c r="P736" s="218"/>
      <c r="Q736" s="218"/>
      <c r="R736" s="218">
        <v>9</v>
      </c>
    </row>
    <row r="737" spans="1:18" ht="12.75">
      <c r="A737" s="101" t="s">
        <v>1237</v>
      </c>
      <c r="B737" s="100"/>
      <c r="C737" s="100"/>
      <c r="D737" s="100"/>
      <c r="E737" s="100"/>
      <c r="F737" s="100"/>
      <c r="G737" s="100"/>
      <c r="H737" s="100"/>
      <c r="I737" s="100"/>
      <c r="J737" s="100"/>
      <c r="K737" s="100"/>
      <c r="L737" s="100"/>
      <c r="M737" s="100"/>
      <c r="N737" s="100"/>
      <c r="O737" s="100"/>
      <c r="P737" s="100"/>
      <c r="Q737" s="100"/>
      <c r="R737" s="100"/>
    </row>
    <row r="738" spans="1:18">
      <c r="A738" s="208">
        <v>37</v>
      </c>
      <c r="B738" s="205" t="s">
        <v>1238</v>
      </c>
      <c r="C738" s="209" t="s">
        <v>1239</v>
      </c>
      <c r="D738" s="210">
        <v>193.1</v>
      </c>
      <c r="E738" s="210">
        <v>149.18</v>
      </c>
      <c r="F738" s="210">
        <v>10.02</v>
      </c>
      <c r="G738" s="210">
        <v>33.9</v>
      </c>
      <c r="H738" s="211">
        <v>2030.71</v>
      </c>
      <c r="I738" s="211">
        <v>1773.73</v>
      </c>
      <c r="J738" s="211">
        <v>71.83</v>
      </c>
      <c r="K738" s="211">
        <v>185.15</v>
      </c>
      <c r="L738" s="365">
        <v>10.516364577938893</v>
      </c>
      <c r="M738" s="365">
        <v>11.889864593108996</v>
      </c>
      <c r="N738" s="365">
        <v>7.1686626746506992</v>
      </c>
      <c r="O738" s="365">
        <v>5.4616519174041303</v>
      </c>
      <c r="P738" s="212"/>
      <c r="Q738" s="212"/>
      <c r="R738" s="212">
        <v>10</v>
      </c>
    </row>
    <row r="739" spans="1:18" ht="60">
      <c r="A739" s="208">
        <v>38</v>
      </c>
      <c r="B739" s="205" t="s">
        <v>1240</v>
      </c>
      <c r="C739" s="209" t="s">
        <v>1241</v>
      </c>
      <c r="D739" s="210">
        <v>2120.37</v>
      </c>
      <c r="E739" s="210">
        <v>1274.82</v>
      </c>
      <c r="F739" s="210">
        <v>122.77</v>
      </c>
      <c r="G739" s="210">
        <v>722.78</v>
      </c>
      <c r="H739" s="211">
        <v>19985.07</v>
      </c>
      <c r="I739" s="211">
        <v>15157.76</v>
      </c>
      <c r="J739" s="211">
        <v>879.86</v>
      </c>
      <c r="K739" s="211">
        <v>3947.45</v>
      </c>
      <c r="L739" s="365">
        <v>9.4252748341091408</v>
      </c>
      <c r="M739" s="365">
        <v>11.89011782055506</v>
      </c>
      <c r="N739" s="365">
        <v>7.1667345442697732</v>
      </c>
      <c r="O739" s="365">
        <v>5.4614820553972159</v>
      </c>
      <c r="P739" s="212"/>
      <c r="Q739" s="212"/>
      <c r="R739" s="212">
        <v>10</v>
      </c>
    </row>
    <row r="740" spans="1:18" ht="60">
      <c r="A740" s="208">
        <v>39</v>
      </c>
      <c r="B740" s="205" t="s">
        <v>1242</v>
      </c>
      <c r="C740" s="209" t="s">
        <v>1243</v>
      </c>
      <c r="D740" s="210">
        <v>3366.1</v>
      </c>
      <c r="E740" s="210">
        <v>2044.93</v>
      </c>
      <c r="F740" s="210">
        <v>209.22</v>
      </c>
      <c r="G740" s="210">
        <v>1111.95</v>
      </c>
      <c r="H740" s="211">
        <v>31886.58</v>
      </c>
      <c r="I740" s="211">
        <v>24314.39</v>
      </c>
      <c r="J740" s="211">
        <v>1499.36</v>
      </c>
      <c r="K740" s="211">
        <v>6072.83</v>
      </c>
      <c r="L740" s="365">
        <v>9.472855827218444</v>
      </c>
      <c r="M740" s="365">
        <v>11.890084257162837</v>
      </c>
      <c r="N740" s="365">
        <v>7.1664276837778411</v>
      </c>
      <c r="O740" s="365">
        <v>5.4614236251630013</v>
      </c>
      <c r="P740" s="212"/>
      <c r="Q740" s="212"/>
      <c r="R740" s="212">
        <v>10</v>
      </c>
    </row>
    <row r="741" spans="1:18" ht="48">
      <c r="A741" s="213">
        <v>40</v>
      </c>
      <c r="B741" s="214" t="s">
        <v>1244</v>
      </c>
      <c r="C741" s="215" t="s">
        <v>1245</v>
      </c>
      <c r="D741" s="216">
        <v>1036.77</v>
      </c>
      <c r="E741" s="216">
        <v>638</v>
      </c>
      <c r="F741" s="216">
        <v>65.150000000000006</v>
      </c>
      <c r="G741" s="216">
        <v>333.62</v>
      </c>
      <c r="H741" s="217">
        <v>9874.7900000000009</v>
      </c>
      <c r="I741" s="217">
        <v>7585.83</v>
      </c>
      <c r="J741" s="217">
        <v>466.87</v>
      </c>
      <c r="K741" s="217">
        <v>1822.09</v>
      </c>
      <c r="L741" s="366">
        <v>9.5245715057341567</v>
      </c>
      <c r="M741" s="366">
        <v>11.890015673981191</v>
      </c>
      <c r="N741" s="366">
        <v>7.166078280890253</v>
      </c>
      <c r="O741" s="366">
        <v>5.4615730471794253</v>
      </c>
      <c r="P741" s="218"/>
      <c r="Q741" s="218"/>
      <c r="R741" s="218">
        <v>10</v>
      </c>
    </row>
    <row r="742" spans="1:18" ht="12.75">
      <c r="A742" s="101" t="s">
        <v>1246</v>
      </c>
      <c r="B742" s="100"/>
      <c r="C742" s="100"/>
      <c r="D742" s="100"/>
      <c r="E742" s="100"/>
      <c r="F742" s="100"/>
      <c r="G742" s="100"/>
      <c r="H742" s="100"/>
      <c r="I742" s="100"/>
      <c r="J742" s="100"/>
      <c r="K742" s="100"/>
      <c r="L742" s="100"/>
      <c r="M742" s="100"/>
      <c r="N742" s="100"/>
      <c r="O742" s="100"/>
      <c r="P742" s="100"/>
      <c r="Q742" s="100"/>
      <c r="R742" s="100"/>
    </row>
    <row r="743" spans="1:18">
      <c r="A743" s="213">
        <v>41</v>
      </c>
      <c r="B743" s="214" t="s">
        <v>1247</v>
      </c>
      <c r="C743" s="215" t="s">
        <v>1248</v>
      </c>
      <c r="D743" s="216">
        <v>1452.95</v>
      </c>
      <c r="E743" s="216">
        <v>1427.5</v>
      </c>
      <c r="F743" s="216"/>
      <c r="G743" s="216">
        <v>25.45</v>
      </c>
      <c r="H743" s="217">
        <v>17111.939999999999</v>
      </c>
      <c r="I743" s="217">
        <v>16973.18</v>
      </c>
      <c r="J743" s="217"/>
      <c r="K743" s="217">
        <v>138.76</v>
      </c>
      <c r="L743" s="366">
        <v>11.777377060463195</v>
      </c>
      <c r="M743" s="366">
        <v>11.890143607705779</v>
      </c>
      <c r="N743" s="366" t="s">
        <v>138</v>
      </c>
      <c r="O743" s="366">
        <v>5.4522593320235755</v>
      </c>
      <c r="P743" s="218"/>
      <c r="Q743" s="218"/>
      <c r="R743" s="218">
        <v>11</v>
      </c>
    </row>
    <row r="744" spans="1:18" ht="12.75">
      <c r="A744" s="101" t="s">
        <v>1249</v>
      </c>
      <c r="B744" s="100"/>
      <c r="C744" s="100"/>
      <c r="D744" s="100"/>
      <c r="E744" s="100"/>
      <c r="F744" s="100"/>
      <c r="G744" s="100"/>
      <c r="H744" s="100"/>
      <c r="I744" s="100"/>
      <c r="J744" s="100"/>
      <c r="K744" s="100"/>
      <c r="L744" s="100"/>
      <c r="M744" s="100"/>
      <c r="N744" s="100"/>
      <c r="O744" s="100"/>
      <c r="P744" s="100"/>
      <c r="Q744" s="100"/>
      <c r="R744" s="100"/>
    </row>
    <row r="745" spans="1:18">
      <c r="A745" s="213">
        <v>42</v>
      </c>
      <c r="B745" s="214" t="s">
        <v>1250</v>
      </c>
      <c r="C745" s="215" t="s">
        <v>1251</v>
      </c>
      <c r="D745" s="216">
        <v>15.66</v>
      </c>
      <c r="E745" s="216">
        <v>14.9</v>
      </c>
      <c r="F745" s="216"/>
      <c r="G745" s="216">
        <v>0.76</v>
      </c>
      <c r="H745" s="217">
        <v>181.26</v>
      </c>
      <c r="I745" s="217">
        <v>177.16</v>
      </c>
      <c r="J745" s="217"/>
      <c r="K745" s="217">
        <v>4.0999999999999996</v>
      </c>
      <c r="L745" s="366">
        <v>11.57471264367816</v>
      </c>
      <c r="M745" s="366">
        <v>11.88993288590604</v>
      </c>
      <c r="N745" s="366" t="s">
        <v>138</v>
      </c>
      <c r="O745" s="366">
        <v>5.3947368421052628</v>
      </c>
      <c r="P745" s="218"/>
      <c r="Q745" s="218"/>
      <c r="R745" s="218">
        <v>12</v>
      </c>
    </row>
    <row r="746" spans="1:18" ht="12.75">
      <c r="A746" s="101" t="s">
        <v>1252</v>
      </c>
      <c r="B746" s="100"/>
      <c r="C746" s="100"/>
      <c r="D746" s="100"/>
      <c r="E746" s="100"/>
      <c r="F746" s="100"/>
      <c r="G746" s="100"/>
      <c r="H746" s="100"/>
      <c r="I746" s="100"/>
      <c r="J746" s="100"/>
      <c r="K746" s="100"/>
      <c r="L746" s="100"/>
      <c r="M746" s="100"/>
      <c r="N746" s="100"/>
      <c r="O746" s="100"/>
      <c r="P746" s="100"/>
      <c r="Q746" s="100"/>
      <c r="R746" s="100"/>
    </row>
    <row r="747" spans="1:18" ht="24">
      <c r="A747" s="208">
        <v>43</v>
      </c>
      <c r="B747" s="205" t="s">
        <v>1253</v>
      </c>
      <c r="C747" s="209" t="s">
        <v>1254</v>
      </c>
      <c r="D747" s="210">
        <v>6528.02</v>
      </c>
      <c r="E747" s="210">
        <v>2446.94</v>
      </c>
      <c r="F747" s="210">
        <v>42.6</v>
      </c>
      <c r="G747" s="210">
        <v>4038.48</v>
      </c>
      <c r="H747" s="211">
        <v>51740.87</v>
      </c>
      <c r="I747" s="211">
        <v>29095.02</v>
      </c>
      <c r="J747" s="211">
        <v>305.26</v>
      </c>
      <c r="K747" s="211">
        <v>22340.59</v>
      </c>
      <c r="L747" s="365">
        <v>7.9259668322094603</v>
      </c>
      <c r="M747" s="365">
        <v>11.890369195811912</v>
      </c>
      <c r="N747" s="365">
        <v>7.1657276995305157</v>
      </c>
      <c r="O747" s="365">
        <v>5.5319303302232523</v>
      </c>
      <c r="P747" s="212"/>
      <c r="Q747" s="212"/>
      <c r="R747" s="212">
        <v>13</v>
      </c>
    </row>
    <row r="748" spans="1:18" ht="24">
      <c r="A748" s="213">
        <v>44</v>
      </c>
      <c r="B748" s="214" t="s">
        <v>1255</v>
      </c>
      <c r="C748" s="215" t="s">
        <v>1256</v>
      </c>
      <c r="D748" s="216">
        <v>5620.35</v>
      </c>
      <c r="E748" s="216">
        <v>1586.38</v>
      </c>
      <c r="F748" s="216">
        <v>42.6</v>
      </c>
      <c r="G748" s="216">
        <v>3991.37</v>
      </c>
      <c r="H748" s="217">
        <v>41272.15</v>
      </c>
      <c r="I748" s="217">
        <v>18862.189999999999</v>
      </c>
      <c r="J748" s="217">
        <v>305.26</v>
      </c>
      <c r="K748" s="217">
        <v>22104.7</v>
      </c>
      <c r="L748" s="366">
        <v>7.3433416068394317</v>
      </c>
      <c r="M748" s="366">
        <v>11.890083082237545</v>
      </c>
      <c r="N748" s="366">
        <v>7.1657276995305157</v>
      </c>
      <c r="O748" s="366">
        <v>5.5381235014543879</v>
      </c>
      <c r="P748" s="218"/>
      <c r="Q748" s="218"/>
      <c r="R748" s="218">
        <v>13</v>
      </c>
    </row>
    <row r="749" spans="1:18" ht="12.75">
      <c r="A749" s="101" t="s">
        <v>1257</v>
      </c>
      <c r="B749" s="100"/>
      <c r="C749" s="100"/>
      <c r="D749" s="100"/>
      <c r="E749" s="100"/>
      <c r="F749" s="100"/>
      <c r="G749" s="100"/>
      <c r="H749" s="100"/>
      <c r="I749" s="100"/>
      <c r="J749" s="100"/>
      <c r="K749" s="100"/>
      <c r="L749" s="100"/>
      <c r="M749" s="100"/>
      <c r="N749" s="100"/>
      <c r="O749" s="100"/>
      <c r="P749" s="100"/>
      <c r="Q749" s="100"/>
      <c r="R749" s="100"/>
    </row>
    <row r="750" spans="1:18" ht="36">
      <c r="A750" s="208">
        <v>45</v>
      </c>
      <c r="B750" s="205" t="s">
        <v>1258</v>
      </c>
      <c r="C750" s="209" t="s">
        <v>1259</v>
      </c>
      <c r="D750" s="210">
        <v>5176.8</v>
      </c>
      <c r="E750" s="210">
        <v>1086.3399999999999</v>
      </c>
      <c r="F750" s="210">
        <v>1.1399999999999999</v>
      </c>
      <c r="G750" s="210">
        <v>4089.32</v>
      </c>
      <c r="H750" s="211">
        <v>31991.45</v>
      </c>
      <c r="I750" s="211">
        <v>12916.86</v>
      </c>
      <c r="J750" s="211">
        <v>4.26</v>
      </c>
      <c r="K750" s="211">
        <v>19070.330000000002</v>
      </c>
      <c r="L750" s="365">
        <v>6.1797732189769743</v>
      </c>
      <c r="M750" s="365">
        <v>11.89025535283613</v>
      </c>
      <c r="N750" s="365">
        <v>3.736842105263158</v>
      </c>
      <c r="O750" s="365">
        <v>4.6634477125781304</v>
      </c>
      <c r="P750" s="212"/>
      <c r="Q750" s="212"/>
      <c r="R750" s="212">
        <v>14</v>
      </c>
    </row>
    <row r="751" spans="1:18" ht="24">
      <c r="A751" s="208">
        <v>46</v>
      </c>
      <c r="B751" s="205" t="s">
        <v>1260</v>
      </c>
      <c r="C751" s="209" t="s">
        <v>1261</v>
      </c>
      <c r="D751" s="210">
        <v>14543.47</v>
      </c>
      <c r="E751" s="210">
        <v>2090.29</v>
      </c>
      <c r="F751" s="210">
        <v>0.86</v>
      </c>
      <c r="G751" s="210">
        <v>12452.32</v>
      </c>
      <c r="H751" s="211">
        <v>69049.91</v>
      </c>
      <c r="I751" s="211">
        <v>24854.31</v>
      </c>
      <c r="J751" s="211">
        <v>3.23</v>
      </c>
      <c r="K751" s="211">
        <v>44192.37</v>
      </c>
      <c r="L751" s="365">
        <v>4.7478290944320722</v>
      </c>
      <c r="M751" s="365">
        <v>11.890364494878702</v>
      </c>
      <c r="N751" s="365">
        <v>3.7558139534883721</v>
      </c>
      <c r="O751" s="365">
        <v>3.5489266257211511</v>
      </c>
      <c r="P751" s="212"/>
      <c r="Q751" s="212"/>
      <c r="R751" s="212">
        <v>14</v>
      </c>
    </row>
    <row r="752" spans="1:18" ht="24">
      <c r="A752" s="208">
        <v>47</v>
      </c>
      <c r="B752" s="205" t="s">
        <v>1262</v>
      </c>
      <c r="C752" s="209" t="s">
        <v>1263</v>
      </c>
      <c r="D752" s="210">
        <v>6181.18</v>
      </c>
      <c r="E752" s="210">
        <v>1377.29</v>
      </c>
      <c r="F752" s="210">
        <v>0.59</v>
      </c>
      <c r="G752" s="210">
        <v>4803.3</v>
      </c>
      <c r="H752" s="211">
        <v>35860.230000000003</v>
      </c>
      <c r="I752" s="211">
        <v>16376.31</v>
      </c>
      <c r="J752" s="211">
        <v>2.21</v>
      </c>
      <c r="K752" s="211">
        <v>19481.71</v>
      </c>
      <c r="L752" s="365">
        <v>5.8015184802901718</v>
      </c>
      <c r="M752" s="365">
        <v>11.890240980476152</v>
      </c>
      <c r="N752" s="365">
        <v>3.745762711864407</v>
      </c>
      <c r="O752" s="365">
        <v>4.0559011512918195</v>
      </c>
      <c r="P752" s="212"/>
      <c r="Q752" s="212"/>
      <c r="R752" s="212">
        <v>14</v>
      </c>
    </row>
    <row r="753" spans="1:18" ht="24">
      <c r="A753" s="208">
        <v>48</v>
      </c>
      <c r="B753" s="205" t="s">
        <v>1264</v>
      </c>
      <c r="C753" s="209" t="s">
        <v>1265</v>
      </c>
      <c r="D753" s="210">
        <v>6580.84</v>
      </c>
      <c r="E753" s="210">
        <v>743.27</v>
      </c>
      <c r="F753" s="210">
        <v>0.59</v>
      </c>
      <c r="G753" s="210">
        <v>5836.98</v>
      </c>
      <c r="H753" s="211">
        <v>46352.5</v>
      </c>
      <c r="I753" s="211">
        <v>8837.4</v>
      </c>
      <c r="J753" s="211">
        <v>2.21</v>
      </c>
      <c r="K753" s="211">
        <v>37512.89</v>
      </c>
      <c r="L753" s="365">
        <v>7.0435537104685721</v>
      </c>
      <c r="M753" s="365">
        <v>11.889891963889299</v>
      </c>
      <c r="N753" s="365">
        <v>3.745762711864407</v>
      </c>
      <c r="O753" s="365">
        <v>6.4267634975620958</v>
      </c>
      <c r="P753" s="212"/>
      <c r="Q753" s="212"/>
      <c r="R753" s="212">
        <v>14</v>
      </c>
    </row>
    <row r="754" spans="1:18" ht="24">
      <c r="A754" s="208">
        <v>49</v>
      </c>
      <c r="B754" s="205" t="s">
        <v>1266</v>
      </c>
      <c r="C754" s="209" t="s">
        <v>1267</v>
      </c>
      <c r="D754" s="210">
        <v>16017.68</v>
      </c>
      <c r="E754" s="210">
        <v>2016.03</v>
      </c>
      <c r="F754" s="210">
        <v>3.72</v>
      </c>
      <c r="G754" s="210">
        <v>13997.93</v>
      </c>
      <c r="H754" s="211">
        <v>77841.86</v>
      </c>
      <c r="I754" s="211">
        <v>23971.29</v>
      </c>
      <c r="J754" s="211">
        <v>13.97</v>
      </c>
      <c r="K754" s="211">
        <v>53856.6</v>
      </c>
      <c r="L754" s="365">
        <v>4.8597462304153911</v>
      </c>
      <c r="M754" s="365">
        <v>11.890343893692059</v>
      </c>
      <c r="N754" s="365">
        <v>3.7553763440860215</v>
      </c>
      <c r="O754" s="365">
        <v>3.8474688757552009</v>
      </c>
      <c r="P754" s="212"/>
      <c r="Q754" s="212"/>
      <c r="R754" s="212">
        <v>14</v>
      </c>
    </row>
    <row r="755" spans="1:18" ht="24">
      <c r="A755" s="208">
        <v>50</v>
      </c>
      <c r="B755" s="205" t="s">
        <v>1268</v>
      </c>
      <c r="C755" s="209" t="s">
        <v>1269</v>
      </c>
      <c r="D755" s="210">
        <v>21668.240000000002</v>
      </c>
      <c r="E755" s="210">
        <v>1715.61</v>
      </c>
      <c r="F755" s="210">
        <v>2.74</v>
      </c>
      <c r="G755" s="210">
        <v>19949.89</v>
      </c>
      <c r="H755" s="211">
        <v>90598.52</v>
      </c>
      <c r="I755" s="211">
        <v>20399.27</v>
      </c>
      <c r="J755" s="211">
        <v>10.29</v>
      </c>
      <c r="K755" s="211">
        <v>70188.960000000006</v>
      </c>
      <c r="L755" s="365">
        <v>4.1811665368299407</v>
      </c>
      <c r="M755" s="365">
        <v>11.890388841286773</v>
      </c>
      <c r="N755" s="365">
        <v>3.7554744525547439</v>
      </c>
      <c r="O755" s="365">
        <v>3.5182630079664605</v>
      </c>
      <c r="P755" s="212"/>
      <c r="Q755" s="212"/>
      <c r="R755" s="212">
        <v>14</v>
      </c>
    </row>
    <row r="756" spans="1:18" ht="24">
      <c r="A756" s="208">
        <v>51</v>
      </c>
      <c r="B756" s="205" t="s">
        <v>1270</v>
      </c>
      <c r="C756" s="209" t="s">
        <v>1271</v>
      </c>
      <c r="D756" s="210">
        <v>2609.9899999999998</v>
      </c>
      <c r="E756" s="210">
        <v>390.79</v>
      </c>
      <c r="F756" s="210"/>
      <c r="G756" s="210">
        <v>2219.1999999999998</v>
      </c>
      <c r="H756" s="211">
        <v>11517.53</v>
      </c>
      <c r="I756" s="211">
        <v>4646.49</v>
      </c>
      <c r="J756" s="211"/>
      <c r="K756" s="211">
        <v>6871.04</v>
      </c>
      <c r="L756" s="365">
        <v>4.4128636508185863</v>
      </c>
      <c r="M756" s="365">
        <v>11.88999206735075</v>
      </c>
      <c r="N756" s="365" t="s">
        <v>138</v>
      </c>
      <c r="O756" s="365">
        <v>3.0961788031723145</v>
      </c>
      <c r="P756" s="212"/>
      <c r="Q756" s="212"/>
      <c r="R756" s="212">
        <v>14</v>
      </c>
    </row>
    <row r="757" spans="1:18" ht="48">
      <c r="A757" s="208">
        <v>52</v>
      </c>
      <c r="B757" s="205" t="s">
        <v>1272</v>
      </c>
      <c r="C757" s="209" t="s">
        <v>1273</v>
      </c>
      <c r="D757" s="210">
        <v>5520.95</v>
      </c>
      <c r="E757" s="210">
        <v>1430.49</v>
      </c>
      <c r="F757" s="210">
        <v>1.1399999999999999</v>
      </c>
      <c r="G757" s="210">
        <v>4089.32</v>
      </c>
      <c r="H757" s="211">
        <v>36082.660000000003</v>
      </c>
      <c r="I757" s="211">
        <v>17008.07</v>
      </c>
      <c r="J757" s="211">
        <v>4.26</v>
      </c>
      <c r="K757" s="211">
        <v>19070.330000000002</v>
      </c>
      <c r="L757" s="365">
        <v>6.5355889837799666</v>
      </c>
      <c r="M757" s="365">
        <v>11.889681158204532</v>
      </c>
      <c r="N757" s="365">
        <v>3.736842105263158</v>
      </c>
      <c r="O757" s="365">
        <v>4.6634477125781304</v>
      </c>
      <c r="P757" s="212"/>
      <c r="Q757" s="212"/>
      <c r="R757" s="212">
        <v>14</v>
      </c>
    </row>
    <row r="758" spans="1:18" ht="36">
      <c r="A758" s="208">
        <v>53</v>
      </c>
      <c r="B758" s="205" t="s">
        <v>1274</v>
      </c>
      <c r="C758" s="209" t="s">
        <v>1275</v>
      </c>
      <c r="D758" s="210">
        <v>15263.39</v>
      </c>
      <c r="E758" s="210">
        <v>2722.54</v>
      </c>
      <c r="F758" s="210">
        <v>0.86</v>
      </c>
      <c r="G758" s="210">
        <v>12539.99</v>
      </c>
      <c r="H758" s="211">
        <v>77078.11</v>
      </c>
      <c r="I758" s="211">
        <v>32370.880000000001</v>
      </c>
      <c r="J758" s="211">
        <v>3.23</v>
      </c>
      <c r="K758" s="211">
        <v>44704</v>
      </c>
      <c r="L758" s="365">
        <v>5.0498683451055113</v>
      </c>
      <c r="M758" s="365">
        <v>11.889955703130166</v>
      </c>
      <c r="N758" s="365">
        <v>3.7558139534883721</v>
      </c>
      <c r="O758" s="365">
        <v>3.5649151235367813</v>
      </c>
      <c r="P758" s="212"/>
      <c r="Q758" s="212"/>
      <c r="R758" s="212">
        <v>14</v>
      </c>
    </row>
    <row r="759" spans="1:18" ht="36">
      <c r="A759" s="208">
        <v>54</v>
      </c>
      <c r="B759" s="205" t="s">
        <v>1276</v>
      </c>
      <c r="C759" s="209" t="s">
        <v>1277</v>
      </c>
      <c r="D759" s="210">
        <v>6716.62</v>
      </c>
      <c r="E759" s="210">
        <v>1913.05</v>
      </c>
      <c r="F759" s="210">
        <v>0.59</v>
      </c>
      <c r="G759" s="210">
        <v>4802.9799999999996</v>
      </c>
      <c r="H759" s="211">
        <v>42227.63</v>
      </c>
      <c r="I759" s="211">
        <v>22745.53</v>
      </c>
      <c r="J759" s="211">
        <v>2.21</v>
      </c>
      <c r="K759" s="211">
        <v>19479.89</v>
      </c>
      <c r="L759" s="365">
        <v>6.2870357411912536</v>
      </c>
      <c r="M759" s="365">
        <v>11.889668330676145</v>
      </c>
      <c r="N759" s="365">
        <v>3.745762711864407</v>
      </c>
      <c r="O759" s="365">
        <v>4.0557924455234042</v>
      </c>
      <c r="P759" s="212"/>
      <c r="Q759" s="212"/>
      <c r="R759" s="212">
        <v>14</v>
      </c>
    </row>
    <row r="760" spans="1:18" ht="36">
      <c r="A760" s="208">
        <v>55</v>
      </c>
      <c r="B760" s="205" t="s">
        <v>1278</v>
      </c>
      <c r="C760" s="209" t="s">
        <v>1279</v>
      </c>
      <c r="D760" s="210">
        <v>7396.56</v>
      </c>
      <c r="E760" s="210">
        <v>1558.99</v>
      </c>
      <c r="F760" s="210">
        <v>0.59</v>
      </c>
      <c r="G760" s="210">
        <v>5836.98</v>
      </c>
      <c r="H760" s="211">
        <v>56050.97</v>
      </c>
      <c r="I760" s="211">
        <v>18535.87</v>
      </c>
      <c r="J760" s="211">
        <v>2.21</v>
      </c>
      <c r="K760" s="211">
        <v>37512.89</v>
      </c>
      <c r="L760" s="365">
        <v>7.5779781411899583</v>
      </c>
      <c r="M760" s="365">
        <v>11.889665745129859</v>
      </c>
      <c r="N760" s="365">
        <v>3.745762711864407</v>
      </c>
      <c r="O760" s="365">
        <v>6.4267634975620958</v>
      </c>
      <c r="P760" s="212"/>
      <c r="Q760" s="212"/>
      <c r="R760" s="212">
        <v>14</v>
      </c>
    </row>
    <row r="761" spans="1:18" ht="36">
      <c r="A761" s="208">
        <v>56</v>
      </c>
      <c r="B761" s="205" t="s">
        <v>1280</v>
      </c>
      <c r="C761" s="209" t="s">
        <v>1281</v>
      </c>
      <c r="D761" s="210">
        <v>17061.34</v>
      </c>
      <c r="E761" s="210">
        <v>3041.65</v>
      </c>
      <c r="F761" s="210">
        <v>3.55</v>
      </c>
      <c r="G761" s="210">
        <v>14016.14</v>
      </c>
      <c r="H761" s="211">
        <v>90139.22</v>
      </c>
      <c r="I761" s="211">
        <v>36164.33</v>
      </c>
      <c r="J761" s="211">
        <v>13.3</v>
      </c>
      <c r="K761" s="211">
        <v>53961.59</v>
      </c>
      <c r="L761" s="365">
        <v>5.2832438718178061</v>
      </c>
      <c r="M761" s="365">
        <v>11.889707888810349</v>
      </c>
      <c r="N761" s="365">
        <v>3.746478873239437</v>
      </c>
      <c r="O761" s="365">
        <v>3.8499608308706961</v>
      </c>
      <c r="P761" s="212"/>
      <c r="Q761" s="212"/>
      <c r="R761" s="212">
        <v>14</v>
      </c>
    </row>
    <row r="762" spans="1:18" ht="36">
      <c r="A762" s="208">
        <v>57</v>
      </c>
      <c r="B762" s="205" t="s">
        <v>1282</v>
      </c>
      <c r="C762" s="209" t="s">
        <v>1283</v>
      </c>
      <c r="D762" s="210">
        <v>22742.83</v>
      </c>
      <c r="E762" s="210">
        <v>2566.12</v>
      </c>
      <c r="F762" s="210">
        <v>2.74</v>
      </c>
      <c r="G762" s="210">
        <v>20173.97</v>
      </c>
      <c r="H762" s="211">
        <v>101946.04</v>
      </c>
      <c r="I762" s="211">
        <v>30510.66</v>
      </c>
      <c r="J762" s="211">
        <v>10.29</v>
      </c>
      <c r="K762" s="211">
        <v>71425.09</v>
      </c>
      <c r="L762" s="365">
        <v>4.4825573598360444</v>
      </c>
      <c r="M762" s="365">
        <v>11.889802503390333</v>
      </c>
      <c r="N762" s="365">
        <v>3.7554744525547439</v>
      </c>
      <c r="O762" s="365">
        <v>3.5404578275867364</v>
      </c>
      <c r="P762" s="212"/>
      <c r="Q762" s="212"/>
      <c r="R762" s="212">
        <v>14</v>
      </c>
    </row>
    <row r="763" spans="1:18" ht="36">
      <c r="A763" s="208">
        <v>58</v>
      </c>
      <c r="B763" s="205" t="s">
        <v>1284</v>
      </c>
      <c r="C763" s="209" t="s">
        <v>1285</v>
      </c>
      <c r="D763" s="210">
        <v>2851.29</v>
      </c>
      <c r="E763" s="210">
        <v>657.8</v>
      </c>
      <c r="F763" s="210"/>
      <c r="G763" s="210">
        <v>2193.4899999999998</v>
      </c>
      <c r="H763" s="211">
        <v>14550.7</v>
      </c>
      <c r="I763" s="211">
        <v>7821.5</v>
      </c>
      <c r="J763" s="211"/>
      <c r="K763" s="211">
        <v>6729.2</v>
      </c>
      <c r="L763" s="365">
        <v>5.1031989029526992</v>
      </c>
      <c r="M763" s="365">
        <v>11.890392216479174</v>
      </c>
      <c r="N763" s="365" t="s">
        <v>138</v>
      </c>
      <c r="O763" s="365">
        <v>3.0678051871674823</v>
      </c>
      <c r="P763" s="212"/>
      <c r="Q763" s="212"/>
      <c r="R763" s="212">
        <v>14</v>
      </c>
    </row>
    <row r="764" spans="1:18" ht="48">
      <c r="A764" s="208">
        <v>59</v>
      </c>
      <c r="B764" s="205" t="s">
        <v>1286</v>
      </c>
      <c r="C764" s="209" t="s">
        <v>1287</v>
      </c>
      <c r="D764" s="210">
        <v>6086.01</v>
      </c>
      <c r="E764" s="210">
        <v>1900.44</v>
      </c>
      <c r="F764" s="210">
        <v>1.1399999999999999</v>
      </c>
      <c r="G764" s="210">
        <v>4184.43</v>
      </c>
      <c r="H764" s="211">
        <v>42193.11</v>
      </c>
      <c r="I764" s="211">
        <v>22596.11</v>
      </c>
      <c r="J764" s="211">
        <v>4.26</v>
      </c>
      <c r="K764" s="211">
        <v>19592.740000000002</v>
      </c>
      <c r="L764" s="365">
        <v>6.9328032651934519</v>
      </c>
      <c r="M764" s="365">
        <v>11.889936014817621</v>
      </c>
      <c r="N764" s="365">
        <v>3.736842105263158</v>
      </c>
      <c r="O764" s="365">
        <v>4.6822960355412802</v>
      </c>
      <c r="P764" s="212"/>
      <c r="Q764" s="212"/>
      <c r="R764" s="212">
        <v>14</v>
      </c>
    </row>
    <row r="765" spans="1:18" ht="36">
      <c r="A765" s="208">
        <v>60</v>
      </c>
      <c r="B765" s="205" t="s">
        <v>1288</v>
      </c>
      <c r="C765" s="209" t="s">
        <v>1289</v>
      </c>
      <c r="D765" s="210">
        <v>15615.51</v>
      </c>
      <c r="E765" s="210">
        <v>3089.22</v>
      </c>
      <c r="F765" s="210">
        <v>0.86</v>
      </c>
      <c r="G765" s="210">
        <v>12525.43</v>
      </c>
      <c r="H765" s="211">
        <v>81327.320000000007</v>
      </c>
      <c r="I765" s="211">
        <v>36730.29</v>
      </c>
      <c r="J765" s="211">
        <v>3.23</v>
      </c>
      <c r="K765" s="211">
        <v>44593.8</v>
      </c>
      <c r="L765" s="365">
        <v>5.208111678709181</v>
      </c>
      <c r="M765" s="365">
        <v>11.889826558160314</v>
      </c>
      <c r="N765" s="365">
        <v>3.7558139534883721</v>
      </c>
      <c r="O765" s="365">
        <v>3.5602610050114047</v>
      </c>
      <c r="P765" s="212"/>
      <c r="Q765" s="212"/>
      <c r="R765" s="212">
        <v>14</v>
      </c>
    </row>
    <row r="766" spans="1:18" ht="36">
      <c r="A766" s="208">
        <v>61</v>
      </c>
      <c r="B766" s="205" t="s">
        <v>1290</v>
      </c>
      <c r="C766" s="209" t="s">
        <v>1291</v>
      </c>
      <c r="D766" s="210">
        <v>17657.73</v>
      </c>
      <c r="E766" s="210">
        <v>3510.79</v>
      </c>
      <c r="F766" s="210">
        <v>3.55</v>
      </c>
      <c r="G766" s="210">
        <v>14143.39</v>
      </c>
      <c r="H766" s="211">
        <v>96411.65</v>
      </c>
      <c r="I766" s="211">
        <v>41743.919999999998</v>
      </c>
      <c r="J766" s="211">
        <v>13.3</v>
      </c>
      <c r="K766" s="211">
        <v>54654.43</v>
      </c>
      <c r="L766" s="365">
        <v>5.4600251561214268</v>
      </c>
      <c r="M766" s="365">
        <v>11.890178563799031</v>
      </c>
      <c r="N766" s="365">
        <v>3.746478873239437</v>
      </c>
      <c r="O766" s="365">
        <v>3.8643090517902712</v>
      </c>
      <c r="P766" s="212"/>
      <c r="Q766" s="212"/>
      <c r="R766" s="212">
        <v>14</v>
      </c>
    </row>
    <row r="767" spans="1:18" ht="36">
      <c r="A767" s="213">
        <v>62</v>
      </c>
      <c r="B767" s="214" t="s">
        <v>1292</v>
      </c>
      <c r="C767" s="215" t="s">
        <v>1293</v>
      </c>
      <c r="D767" s="216">
        <v>23213.89</v>
      </c>
      <c r="E767" s="216">
        <v>3041.09</v>
      </c>
      <c r="F767" s="216">
        <v>2.74</v>
      </c>
      <c r="G767" s="216">
        <v>20170.060000000001</v>
      </c>
      <c r="H767" s="217">
        <v>107567.16</v>
      </c>
      <c r="I767" s="217">
        <v>36157.64</v>
      </c>
      <c r="J767" s="217">
        <v>10.29</v>
      </c>
      <c r="K767" s="217">
        <v>71399.23</v>
      </c>
      <c r="L767" s="366">
        <v>4.6337412643895535</v>
      </c>
      <c r="M767" s="366">
        <v>11.889697444008561</v>
      </c>
      <c r="N767" s="366">
        <v>3.7554744525547439</v>
      </c>
      <c r="O767" s="366">
        <v>3.5398620529636498</v>
      </c>
      <c r="P767" s="218"/>
      <c r="Q767" s="218"/>
      <c r="R767" s="218">
        <v>14</v>
      </c>
    </row>
    <row r="768" spans="1:18" ht="12.75">
      <c r="A768" s="101" t="s">
        <v>1294</v>
      </c>
      <c r="B768" s="100"/>
      <c r="C768" s="100"/>
      <c r="D768" s="100"/>
      <c r="E768" s="100"/>
      <c r="F768" s="100"/>
      <c r="G768" s="100"/>
      <c r="H768" s="100"/>
      <c r="I768" s="100"/>
      <c r="J768" s="100"/>
      <c r="K768" s="100"/>
      <c r="L768" s="100"/>
      <c r="M768" s="100"/>
      <c r="N768" s="100"/>
      <c r="O768" s="100"/>
      <c r="P768" s="100"/>
      <c r="Q768" s="100"/>
      <c r="R768" s="100"/>
    </row>
    <row r="769" spans="1:18" ht="24">
      <c r="A769" s="208">
        <v>63</v>
      </c>
      <c r="B769" s="205" t="s">
        <v>1295</v>
      </c>
      <c r="C769" s="209" t="s">
        <v>1296</v>
      </c>
      <c r="D769" s="210">
        <v>1820.25</v>
      </c>
      <c r="E769" s="210">
        <v>335.89</v>
      </c>
      <c r="F769" s="210">
        <v>5.25</v>
      </c>
      <c r="G769" s="210">
        <v>1479.11</v>
      </c>
      <c r="H769" s="211">
        <v>9709.7999999999993</v>
      </c>
      <c r="I769" s="211">
        <v>3993.59</v>
      </c>
      <c r="J769" s="211">
        <v>25.31</v>
      </c>
      <c r="K769" s="211">
        <v>5690.9</v>
      </c>
      <c r="L769" s="365">
        <v>5.334322208487845</v>
      </c>
      <c r="M769" s="365">
        <v>11.889576944833131</v>
      </c>
      <c r="N769" s="365">
        <v>4.8209523809523809</v>
      </c>
      <c r="O769" s="365">
        <v>3.847516411896343</v>
      </c>
      <c r="P769" s="212"/>
      <c r="Q769" s="212"/>
      <c r="R769" s="212">
        <v>15</v>
      </c>
    </row>
    <row r="770" spans="1:18" ht="24">
      <c r="A770" s="213">
        <v>64</v>
      </c>
      <c r="B770" s="214" t="s">
        <v>1297</v>
      </c>
      <c r="C770" s="215" t="s">
        <v>1298</v>
      </c>
      <c r="D770" s="216">
        <v>2148.06</v>
      </c>
      <c r="E770" s="216">
        <v>273.26</v>
      </c>
      <c r="F770" s="216">
        <v>6.29</v>
      </c>
      <c r="G770" s="216">
        <v>1868.51</v>
      </c>
      <c r="H770" s="217">
        <v>10418.469999999999</v>
      </c>
      <c r="I770" s="217">
        <v>3248.95</v>
      </c>
      <c r="J770" s="217">
        <v>30.37</v>
      </c>
      <c r="K770" s="217">
        <v>7139.15</v>
      </c>
      <c r="L770" s="366">
        <v>4.850176438274536</v>
      </c>
      <c r="M770" s="366">
        <v>11.889592329649417</v>
      </c>
      <c r="N770" s="366">
        <v>4.8282988871224166</v>
      </c>
      <c r="O770" s="366">
        <v>3.8207716308716568</v>
      </c>
      <c r="P770" s="218"/>
      <c r="Q770" s="218"/>
      <c r="R770" s="218">
        <v>15</v>
      </c>
    </row>
    <row r="771" spans="1:18" ht="12.75">
      <c r="A771" s="101" t="s">
        <v>1299</v>
      </c>
      <c r="B771" s="100"/>
      <c r="C771" s="100"/>
      <c r="D771" s="100"/>
      <c r="E771" s="100"/>
      <c r="F771" s="100"/>
      <c r="G771" s="100"/>
      <c r="H771" s="100"/>
      <c r="I771" s="100"/>
      <c r="J771" s="100"/>
      <c r="K771" s="100"/>
      <c r="L771" s="100"/>
      <c r="M771" s="100"/>
      <c r="N771" s="100"/>
      <c r="O771" s="100"/>
      <c r="P771" s="100"/>
      <c r="Q771" s="100"/>
      <c r="R771" s="100"/>
    </row>
    <row r="772" spans="1:18" ht="24">
      <c r="A772" s="208">
        <v>65</v>
      </c>
      <c r="B772" s="205" t="s">
        <v>1300</v>
      </c>
      <c r="C772" s="209" t="s">
        <v>1301</v>
      </c>
      <c r="D772" s="210">
        <v>239.65</v>
      </c>
      <c r="E772" s="210">
        <v>165.34</v>
      </c>
      <c r="F772" s="210"/>
      <c r="G772" s="210">
        <v>74.31</v>
      </c>
      <c r="H772" s="211">
        <v>2378.0700000000002</v>
      </c>
      <c r="I772" s="211">
        <v>1965.77</v>
      </c>
      <c r="J772" s="211"/>
      <c r="K772" s="211">
        <v>412.3</v>
      </c>
      <c r="L772" s="365">
        <v>9.9230961819319852</v>
      </c>
      <c r="M772" s="365">
        <v>11.889258497641224</v>
      </c>
      <c r="N772" s="365" t="s">
        <v>138</v>
      </c>
      <c r="O772" s="365">
        <v>5.548378414749024</v>
      </c>
      <c r="P772" s="212"/>
      <c r="Q772" s="212"/>
      <c r="R772" s="212">
        <v>16</v>
      </c>
    </row>
    <row r="773" spans="1:18" ht="24">
      <c r="A773" s="208">
        <v>66</v>
      </c>
      <c r="B773" s="205" t="s">
        <v>1302</v>
      </c>
      <c r="C773" s="209" t="s">
        <v>1303</v>
      </c>
      <c r="D773" s="210">
        <v>162</v>
      </c>
      <c r="E773" s="210">
        <v>87.69</v>
      </c>
      <c r="F773" s="210"/>
      <c r="G773" s="210">
        <v>74.31</v>
      </c>
      <c r="H773" s="211">
        <v>1454.94</v>
      </c>
      <c r="I773" s="211">
        <v>1042.6400000000001</v>
      </c>
      <c r="J773" s="211"/>
      <c r="K773" s="211">
        <v>412.3</v>
      </c>
      <c r="L773" s="365">
        <v>8.9811111111111117</v>
      </c>
      <c r="M773" s="365">
        <v>11.890067282472348</v>
      </c>
      <c r="N773" s="365" t="s">
        <v>138</v>
      </c>
      <c r="O773" s="365">
        <v>5.548378414749024</v>
      </c>
      <c r="P773" s="212"/>
      <c r="Q773" s="212"/>
      <c r="R773" s="212">
        <v>16</v>
      </c>
    </row>
    <row r="774" spans="1:18" ht="24">
      <c r="A774" s="213">
        <v>67</v>
      </c>
      <c r="B774" s="214" t="s">
        <v>1304</v>
      </c>
      <c r="C774" s="215" t="s">
        <v>1305</v>
      </c>
      <c r="D774" s="216">
        <v>221.32</v>
      </c>
      <c r="E774" s="216">
        <v>163.22999999999999</v>
      </c>
      <c r="F774" s="216"/>
      <c r="G774" s="216">
        <v>58.09</v>
      </c>
      <c r="H774" s="217">
        <v>2272.9699999999998</v>
      </c>
      <c r="I774" s="217">
        <v>1940.85</v>
      </c>
      <c r="J774" s="217"/>
      <c r="K774" s="217">
        <v>332.12</v>
      </c>
      <c r="L774" s="366">
        <v>10.270061449484908</v>
      </c>
      <c r="M774" s="366">
        <v>11.890277522514245</v>
      </c>
      <c r="N774" s="366" t="s">
        <v>138</v>
      </c>
      <c r="O774" s="366">
        <v>5.7173351695644685</v>
      </c>
      <c r="P774" s="218"/>
      <c r="Q774" s="218"/>
      <c r="R774" s="218">
        <v>16</v>
      </c>
    </row>
    <row r="775" spans="1:18" ht="12.75">
      <c r="A775" s="101" t="s">
        <v>1306</v>
      </c>
      <c r="B775" s="100"/>
      <c r="C775" s="100"/>
      <c r="D775" s="100"/>
      <c r="E775" s="100"/>
      <c r="F775" s="100"/>
      <c r="G775" s="100"/>
      <c r="H775" s="100"/>
      <c r="I775" s="100"/>
      <c r="J775" s="100"/>
      <c r="K775" s="100"/>
      <c r="L775" s="100"/>
      <c r="M775" s="100"/>
      <c r="N775" s="100"/>
      <c r="O775" s="100"/>
      <c r="P775" s="100"/>
      <c r="Q775" s="100"/>
      <c r="R775" s="100"/>
    </row>
    <row r="776" spans="1:18" ht="36">
      <c r="A776" s="208">
        <v>68</v>
      </c>
      <c r="B776" s="205" t="s">
        <v>1307</v>
      </c>
      <c r="C776" s="209" t="s">
        <v>1308</v>
      </c>
      <c r="D776" s="210">
        <v>2811.27</v>
      </c>
      <c r="E776" s="210">
        <v>2508.06</v>
      </c>
      <c r="F776" s="210">
        <v>303.20999999999998</v>
      </c>
      <c r="G776" s="210"/>
      <c r="H776" s="211">
        <v>31662.78</v>
      </c>
      <c r="I776" s="211">
        <v>29821.11</v>
      </c>
      <c r="J776" s="211">
        <v>1841.67</v>
      </c>
      <c r="K776" s="211"/>
      <c r="L776" s="365">
        <v>11.262802932482472</v>
      </c>
      <c r="M776" s="365">
        <v>11.890110284442956</v>
      </c>
      <c r="N776" s="365">
        <v>6.0739091718610867</v>
      </c>
      <c r="O776" s="365" t="s">
        <v>138</v>
      </c>
      <c r="P776" s="212"/>
      <c r="Q776" s="212"/>
      <c r="R776" s="212">
        <v>17</v>
      </c>
    </row>
    <row r="777" spans="1:18" ht="36">
      <c r="A777" s="208">
        <v>69</v>
      </c>
      <c r="B777" s="205" t="s">
        <v>1309</v>
      </c>
      <c r="C777" s="209" t="s">
        <v>1310</v>
      </c>
      <c r="D777" s="210">
        <v>3212.2</v>
      </c>
      <c r="E777" s="210">
        <v>2865.73</v>
      </c>
      <c r="F777" s="210">
        <v>346.47</v>
      </c>
      <c r="G777" s="210"/>
      <c r="H777" s="211">
        <v>36178.26</v>
      </c>
      <c r="I777" s="211">
        <v>34073.83</v>
      </c>
      <c r="J777" s="211">
        <v>2104.4299999999998</v>
      </c>
      <c r="K777" s="211"/>
      <c r="L777" s="365">
        <v>11.262766950999316</v>
      </c>
      <c r="M777" s="365">
        <v>11.890104790053496</v>
      </c>
      <c r="N777" s="365">
        <v>6.073916933645048</v>
      </c>
      <c r="O777" s="365" t="s">
        <v>138</v>
      </c>
      <c r="P777" s="212"/>
      <c r="Q777" s="212"/>
      <c r="R777" s="212">
        <v>17</v>
      </c>
    </row>
    <row r="778" spans="1:18" ht="36">
      <c r="A778" s="208">
        <v>70</v>
      </c>
      <c r="B778" s="205" t="s">
        <v>1311</v>
      </c>
      <c r="C778" s="209" t="s">
        <v>1312</v>
      </c>
      <c r="D778" s="210">
        <v>2368.9499999999998</v>
      </c>
      <c r="E778" s="210">
        <v>2116.3200000000002</v>
      </c>
      <c r="F778" s="210">
        <v>252.63</v>
      </c>
      <c r="G778" s="210"/>
      <c r="H778" s="211">
        <v>26696.53</v>
      </c>
      <c r="I778" s="211">
        <v>25162.09</v>
      </c>
      <c r="J778" s="211">
        <v>1534.44</v>
      </c>
      <c r="K778" s="211"/>
      <c r="L778" s="365">
        <v>11.269351400409464</v>
      </c>
      <c r="M778" s="365">
        <v>11.889548839494971</v>
      </c>
      <c r="N778" s="365">
        <v>6.0738629616435107</v>
      </c>
      <c r="O778" s="365" t="s">
        <v>138</v>
      </c>
      <c r="P778" s="212"/>
      <c r="Q778" s="212"/>
      <c r="R778" s="212">
        <v>17</v>
      </c>
    </row>
    <row r="779" spans="1:18" ht="36">
      <c r="A779" s="213">
        <v>71</v>
      </c>
      <c r="B779" s="214" t="s">
        <v>1313</v>
      </c>
      <c r="C779" s="215" t="s">
        <v>1314</v>
      </c>
      <c r="D779" s="216">
        <v>4772.12</v>
      </c>
      <c r="E779" s="216">
        <v>3330.78</v>
      </c>
      <c r="F779" s="216">
        <v>413.35</v>
      </c>
      <c r="G779" s="216">
        <v>1027.99</v>
      </c>
      <c r="H779" s="217">
        <v>46139.87</v>
      </c>
      <c r="I779" s="217">
        <v>39601.43</v>
      </c>
      <c r="J779" s="217">
        <v>2491.0100000000002</v>
      </c>
      <c r="K779" s="217">
        <v>4047.43</v>
      </c>
      <c r="L779" s="366">
        <v>9.6686315515955172</v>
      </c>
      <c r="M779" s="366">
        <v>11.88953638487081</v>
      </c>
      <c r="N779" s="366">
        <v>6.0263940970122176</v>
      </c>
      <c r="O779" s="366">
        <v>3.937227015827002</v>
      </c>
      <c r="P779" s="218"/>
      <c r="Q779" s="218"/>
      <c r="R779" s="218">
        <v>17</v>
      </c>
    </row>
    <row r="780" spans="1:18" ht="12.75">
      <c r="A780" s="101" t="s">
        <v>1315</v>
      </c>
      <c r="B780" s="100"/>
      <c r="C780" s="100"/>
      <c r="D780" s="100"/>
      <c r="E780" s="100"/>
      <c r="F780" s="100"/>
      <c r="G780" s="100"/>
      <c r="H780" s="100"/>
      <c r="I780" s="100"/>
      <c r="J780" s="100"/>
      <c r="K780" s="100"/>
      <c r="L780" s="100"/>
      <c r="M780" s="100"/>
      <c r="N780" s="100"/>
      <c r="O780" s="100"/>
      <c r="P780" s="100"/>
      <c r="Q780" s="100"/>
      <c r="R780" s="100"/>
    </row>
    <row r="781" spans="1:18" ht="24">
      <c r="A781" s="208">
        <v>72</v>
      </c>
      <c r="B781" s="205" t="s">
        <v>1316</v>
      </c>
      <c r="C781" s="209" t="s">
        <v>1317</v>
      </c>
      <c r="D781" s="210">
        <v>4392.7299999999996</v>
      </c>
      <c r="E781" s="210">
        <v>4054.93</v>
      </c>
      <c r="F781" s="210">
        <v>239.36</v>
      </c>
      <c r="G781" s="210">
        <v>98.44</v>
      </c>
      <c r="H781" s="211">
        <v>50174.95</v>
      </c>
      <c r="I781" s="211">
        <v>48214.69</v>
      </c>
      <c r="J781" s="211">
        <v>1414.78</v>
      </c>
      <c r="K781" s="211">
        <v>545.48</v>
      </c>
      <c r="L781" s="365">
        <v>11.422270433193026</v>
      </c>
      <c r="M781" s="365">
        <v>11.890387750220103</v>
      </c>
      <c r="N781" s="365">
        <v>5.9106784759358284</v>
      </c>
      <c r="O781" s="365">
        <v>5.5412433969930923</v>
      </c>
      <c r="P781" s="212"/>
      <c r="Q781" s="212"/>
      <c r="R781" s="212">
        <v>18</v>
      </c>
    </row>
    <row r="782" spans="1:18" ht="24">
      <c r="A782" s="213">
        <v>73</v>
      </c>
      <c r="B782" s="214" t="s">
        <v>1318</v>
      </c>
      <c r="C782" s="215" t="s">
        <v>1319</v>
      </c>
      <c r="D782" s="216">
        <v>3509.78</v>
      </c>
      <c r="E782" s="216">
        <v>3121.45</v>
      </c>
      <c r="F782" s="216">
        <v>239.36</v>
      </c>
      <c r="G782" s="216">
        <v>148.97</v>
      </c>
      <c r="H782" s="217">
        <v>39349.279999999999</v>
      </c>
      <c r="I782" s="217">
        <v>37115.300000000003</v>
      </c>
      <c r="J782" s="217">
        <v>1414.78</v>
      </c>
      <c r="K782" s="217">
        <v>819.2</v>
      </c>
      <c r="L782" s="366">
        <v>11.211323786676086</v>
      </c>
      <c r="M782" s="366">
        <v>11.890403498374155</v>
      </c>
      <c r="N782" s="366">
        <v>5.9106784759358284</v>
      </c>
      <c r="O782" s="366">
        <v>5.4990937772705921</v>
      </c>
      <c r="P782" s="218"/>
      <c r="Q782" s="218"/>
      <c r="R782" s="218">
        <v>18</v>
      </c>
    </row>
    <row r="783" spans="1:18" ht="12.75">
      <c r="A783" s="101" t="s">
        <v>1320</v>
      </c>
      <c r="B783" s="100"/>
      <c r="C783" s="100"/>
      <c r="D783" s="100"/>
      <c r="E783" s="100"/>
      <c r="F783" s="100"/>
      <c r="G783" s="100"/>
      <c r="H783" s="100"/>
      <c r="I783" s="100"/>
      <c r="J783" s="100"/>
      <c r="K783" s="100"/>
      <c r="L783" s="100"/>
      <c r="M783" s="100"/>
      <c r="N783" s="100"/>
      <c r="O783" s="100"/>
      <c r="P783" s="100"/>
      <c r="Q783" s="100"/>
      <c r="R783" s="100"/>
    </row>
    <row r="784" spans="1:18" ht="24">
      <c r="A784" s="208">
        <v>74</v>
      </c>
      <c r="B784" s="205" t="s">
        <v>1321</v>
      </c>
      <c r="C784" s="209" t="s">
        <v>1322</v>
      </c>
      <c r="D784" s="210">
        <v>10604.42</v>
      </c>
      <c r="E784" s="210">
        <v>2682.52</v>
      </c>
      <c r="F784" s="210">
        <v>34.28</v>
      </c>
      <c r="G784" s="210">
        <v>7887.62</v>
      </c>
      <c r="H784" s="211">
        <v>61479.82</v>
      </c>
      <c r="I784" s="211">
        <v>31895.37</v>
      </c>
      <c r="J784" s="211">
        <v>178.55</v>
      </c>
      <c r="K784" s="211">
        <v>29405.9</v>
      </c>
      <c r="L784" s="365">
        <v>5.797565543424346</v>
      </c>
      <c r="M784" s="365">
        <v>11.890077240803423</v>
      </c>
      <c r="N784" s="365">
        <v>5.2085764294049008</v>
      </c>
      <c r="O784" s="365">
        <v>3.7281080985138737</v>
      </c>
      <c r="P784" s="212"/>
      <c r="Q784" s="212"/>
      <c r="R784" s="212">
        <v>19</v>
      </c>
    </row>
    <row r="785" spans="1:18" ht="24">
      <c r="A785" s="208">
        <v>75</v>
      </c>
      <c r="B785" s="205" t="s">
        <v>1323</v>
      </c>
      <c r="C785" s="209" t="s">
        <v>1324</v>
      </c>
      <c r="D785" s="210">
        <v>3064.88</v>
      </c>
      <c r="E785" s="210">
        <v>798.59</v>
      </c>
      <c r="F785" s="210">
        <v>9.5399999999999991</v>
      </c>
      <c r="G785" s="210">
        <v>2256.75</v>
      </c>
      <c r="H785" s="211">
        <v>17974.03</v>
      </c>
      <c r="I785" s="211">
        <v>9495.31</v>
      </c>
      <c r="J785" s="211">
        <v>49.61</v>
      </c>
      <c r="K785" s="211">
        <v>8429.11</v>
      </c>
      <c r="L785" s="365">
        <v>5.8645134556654739</v>
      </c>
      <c r="M785" s="365">
        <v>11.890093790305412</v>
      </c>
      <c r="N785" s="365">
        <v>5.20020964360587</v>
      </c>
      <c r="O785" s="365">
        <v>3.7350659133709985</v>
      </c>
      <c r="P785" s="212"/>
      <c r="Q785" s="212"/>
      <c r="R785" s="212">
        <v>19</v>
      </c>
    </row>
    <row r="786" spans="1:18" ht="12.75">
      <c r="A786" s="208"/>
      <c r="B786" s="205"/>
      <c r="C786" s="209"/>
      <c r="D786" s="210"/>
      <c r="E786" s="210"/>
      <c r="F786" s="210"/>
      <c r="G786" s="210"/>
      <c r="H786" s="211"/>
      <c r="I786" s="211"/>
      <c r="J786" s="211"/>
      <c r="K786" s="211"/>
      <c r="L786" s="365"/>
      <c r="M786" s="365"/>
      <c r="N786" s="365"/>
      <c r="O786" s="365"/>
      <c r="P786" s="203"/>
      <c r="Q786" s="203"/>
      <c r="R786" s="203"/>
    </row>
    <row r="787" spans="1:18">
      <c r="A787" s="212"/>
      <c r="B787" s="51"/>
      <c r="C787" s="212"/>
      <c r="D787" s="212"/>
      <c r="E787" s="212"/>
      <c r="F787" s="212"/>
      <c r="G787" s="212"/>
      <c r="H787" s="52"/>
      <c r="I787" s="52"/>
      <c r="J787" s="52"/>
      <c r="K787" s="52"/>
      <c r="L787" s="367"/>
      <c r="M787" s="367"/>
      <c r="N787" s="367"/>
      <c r="O787" s="367"/>
      <c r="P787" s="186"/>
      <c r="Q787" s="186"/>
      <c r="R787" s="186"/>
    </row>
    <row r="788" spans="1:18" ht="12.75">
      <c r="A788" s="100" t="s">
        <v>63</v>
      </c>
      <c r="B788" s="100"/>
      <c r="C788" s="100"/>
      <c r="D788" s="206">
        <v>875116.25</v>
      </c>
      <c r="E788" s="206">
        <v>170126.64</v>
      </c>
      <c r="F788" s="206">
        <v>5036.7299999999996</v>
      </c>
      <c r="G788" s="206">
        <v>699952.88</v>
      </c>
      <c r="H788" s="207">
        <v>5367649.53</v>
      </c>
      <c r="I788" s="207">
        <v>2022802.09</v>
      </c>
      <c r="J788" s="207">
        <v>33302.730000000003</v>
      </c>
      <c r="K788" s="207">
        <v>3311544.71</v>
      </c>
      <c r="L788" s="368">
        <v>6.1336417076017042</v>
      </c>
      <c r="M788" s="368">
        <v>11.889978488965632</v>
      </c>
      <c r="N788" s="368">
        <v>6.6119744357946537</v>
      </c>
      <c r="O788" s="368">
        <v>4.7310966275329847</v>
      </c>
      <c r="P788" s="203"/>
      <c r="Q788" s="203"/>
      <c r="R788" s="203"/>
    </row>
    <row r="789" spans="1:18">
      <c r="A789" s="212"/>
      <c r="B789" s="51"/>
      <c r="C789" s="212"/>
      <c r="D789" s="212"/>
      <c r="E789" s="212"/>
      <c r="F789" s="212"/>
      <c r="G789" s="212"/>
      <c r="H789" s="52"/>
      <c r="I789" s="52"/>
      <c r="J789" s="52"/>
      <c r="K789" s="52"/>
      <c r="L789" s="367"/>
      <c r="M789" s="367"/>
      <c r="N789" s="367"/>
      <c r="O789" s="367"/>
    </row>
    <row r="790" spans="1:18" ht="22.5" customHeight="1">
      <c r="A790" s="102" t="s">
        <v>1325</v>
      </c>
      <c r="B790" s="103"/>
      <c r="C790" s="103"/>
      <c r="D790" s="103"/>
      <c r="E790" s="103"/>
      <c r="F790" s="103"/>
      <c r="G790" s="103"/>
      <c r="H790" s="103"/>
      <c r="I790" s="103"/>
      <c r="J790" s="103"/>
      <c r="K790" s="103"/>
      <c r="L790" s="103"/>
      <c r="M790" s="103"/>
      <c r="N790" s="103"/>
      <c r="O790" s="103"/>
    </row>
    <row r="791" spans="1:18" ht="12.75">
      <c r="A791" s="101" t="s">
        <v>1326</v>
      </c>
      <c r="B791" s="100"/>
      <c r="C791" s="100"/>
      <c r="D791" s="100"/>
      <c r="E791" s="100"/>
      <c r="F791" s="100"/>
      <c r="G791" s="100"/>
      <c r="H791" s="100"/>
      <c r="I791" s="100"/>
      <c r="J791" s="100"/>
      <c r="K791" s="100"/>
      <c r="L791" s="100"/>
      <c r="M791" s="100"/>
      <c r="N791" s="100"/>
      <c r="O791" s="100"/>
      <c r="P791" s="100"/>
      <c r="Q791" s="100"/>
      <c r="R791" s="100"/>
    </row>
    <row r="792" spans="1:18" ht="60">
      <c r="A792" s="224">
        <v>1</v>
      </c>
      <c r="B792" s="221" t="s">
        <v>1327</v>
      </c>
      <c r="C792" s="225" t="s">
        <v>1328</v>
      </c>
      <c r="D792" s="226">
        <v>610.92999999999995</v>
      </c>
      <c r="E792" s="226">
        <v>293.73</v>
      </c>
      <c r="F792" s="226">
        <v>11.72</v>
      </c>
      <c r="G792" s="226">
        <v>305.48</v>
      </c>
      <c r="H792" s="227">
        <v>5381.37</v>
      </c>
      <c r="I792" s="227">
        <v>3492.51</v>
      </c>
      <c r="J792" s="227">
        <v>75.64</v>
      </c>
      <c r="K792" s="227">
        <v>1813.22</v>
      </c>
      <c r="L792" s="365">
        <v>8.8084886975594596</v>
      </c>
      <c r="M792" s="365">
        <v>11.890205290572975</v>
      </c>
      <c r="N792" s="365">
        <v>6.4539249146757678</v>
      </c>
      <c r="O792" s="365">
        <v>5.9356422679062453</v>
      </c>
      <c r="P792" s="228"/>
      <c r="Q792" s="228"/>
      <c r="R792" s="228">
        <v>1</v>
      </c>
    </row>
    <row r="793" spans="1:18" ht="60">
      <c r="A793" s="224">
        <v>2</v>
      </c>
      <c r="B793" s="221" t="s">
        <v>1329</v>
      </c>
      <c r="C793" s="225" t="s">
        <v>1330</v>
      </c>
      <c r="D793" s="226">
        <v>1053.98</v>
      </c>
      <c r="E793" s="226">
        <v>420.73</v>
      </c>
      <c r="F793" s="226">
        <v>23.43</v>
      </c>
      <c r="G793" s="226">
        <v>609.82000000000005</v>
      </c>
      <c r="H793" s="227">
        <v>8772.1200000000008</v>
      </c>
      <c r="I793" s="227">
        <v>5002.63</v>
      </c>
      <c r="J793" s="227">
        <v>151.28</v>
      </c>
      <c r="K793" s="227">
        <v>3618.21</v>
      </c>
      <c r="L793" s="365">
        <v>8.3228524260422407</v>
      </c>
      <c r="M793" s="365">
        <v>11.890357236232262</v>
      </c>
      <c r="N793" s="365">
        <v>6.4566794707639783</v>
      </c>
      <c r="O793" s="365">
        <v>5.9332425961759201</v>
      </c>
      <c r="P793" s="228"/>
      <c r="Q793" s="228"/>
      <c r="R793" s="228">
        <v>1</v>
      </c>
    </row>
    <row r="794" spans="1:18" ht="60">
      <c r="A794" s="224">
        <v>3</v>
      </c>
      <c r="B794" s="221" t="s">
        <v>1331</v>
      </c>
      <c r="C794" s="225" t="s">
        <v>1332</v>
      </c>
      <c r="D794" s="226">
        <v>1305.8800000000001</v>
      </c>
      <c r="E794" s="226">
        <v>358.01</v>
      </c>
      <c r="F794" s="226">
        <v>10.62</v>
      </c>
      <c r="G794" s="226">
        <v>937.25</v>
      </c>
      <c r="H794" s="227">
        <v>7435.11</v>
      </c>
      <c r="I794" s="227">
        <v>4256.87</v>
      </c>
      <c r="J794" s="227">
        <v>68.55</v>
      </c>
      <c r="K794" s="227">
        <v>3109.69</v>
      </c>
      <c r="L794" s="365">
        <v>5.6935629613747043</v>
      </c>
      <c r="M794" s="365">
        <v>11.890366190888523</v>
      </c>
      <c r="N794" s="365">
        <v>6.4548022598870061</v>
      </c>
      <c r="O794" s="365">
        <v>3.3178874366497735</v>
      </c>
      <c r="P794" s="228"/>
      <c r="Q794" s="228"/>
      <c r="R794" s="228">
        <v>1</v>
      </c>
    </row>
    <row r="795" spans="1:18" ht="60">
      <c r="A795" s="224">
        <v>4</v>
      </c>
      <c r="B795" s="221" t="s">
        <v>1333</v>
      </c>
      <c r="C795" s="225" t="s">
        <v>1334</v>
      </c>
      <c r="D795" s="226">
        <v>2398.87</v>
      </c>
      <c r="E795" s="226">
        <v>505.01</v>
      </c>
      <c r="F795" s="226">
        <v>21.23</v>
      </c>
      <c r="G795" s="226">
        <v>1872.63</v>
      </c>
      <c r="H795" s="227">
        <v>12349.38</v>
      </c>
      <c r="I795" s="227">
        <v>6004.66</v>
      </c>
      <c r="J795" s="227">
        <v>137.09</v>
      </c>
      <c r="K795" s="227">
        <v>6207.63</v>
      </c>
      <c r="L795" s="365">
        <v>5.1479988494582862</v>
      </c>
      <c r="M795" s="365">
        <v>11.890180392467476</v>
      </c>
      <c r="N795" s="365">
        <v>6.4573716439001414</v>
      </c>
      <c r="O795" s="365">
        <v>3.3149260665481166</v>
      </c>
      <c r="P795" s="228"/>
      <c r="Q795" s="228"/>
      <c r="R795" s="228">
        <v>1</v>
      </c>
    </row>
    <row r="796" spans="1:18" ht="60">
      <c r="A796" s="224">
        <v>5</v>
      </c>
      <c r="B796" s="221" t="s">
        <v>1335</v>
      </c>
      <c r="C796" s="225" t="s">
        <v>1336</v>
      </c>
      <c r="D796" s="226">
        <v>704.94</v>
      </c>
      <c r="E796" s="226">
        <v>369.79</v>
      </c>
      <c r="F796" s="226">
        <v>12.45</v>
      </c>
      <c r="G796" s="226">
        <v>322.7</v>
      </c>
      <c r="H796" s="227">
        <v>6392.69</v>
      </c>
      <c r="I796" s="227">
        <v>4396.93</v>
      </c>
      <c r="J796" s="227">
        <v>80.37</v>
      </c>
      <c r="K796" s="227">
        <v>1915.39</v>
      </c>
      <c r="L796" s="365">
        <v>9.0684171702556231</v>
      </c>
      <c r="M796" s="365">
        <v>11.890343167743854</v>
      </c>
      <c r="N796" s="365">
        <v>6.4554216867469885</v>
      </c>
      <c r="O796" s="365">
        <v>5.9355128602417109</v>
      </c>
      <c r="P796" s="228"/>
      <c r="Q796" s="228"/>
      <c r="R796" s="228">
        <v>1</v>
      </c>
    </row>
    <row r="797" spans="1:18" ht="60">
      <c r="A797" s="224">
        <v>6</v>
      </c>
      <c r="B797" s="221" t="s">
        <v>1337</v>
      </c>
      <c r="C797" s="225" t="s">
        <v>1338</v>
      </c>
      <c r="D797" s="226">
        <v>1147.73</v>
      </c>
      <c r="E797" s="226">
        <v>478.92</v>
      </c>
      <c r="F797" s="226">
        <v>24.53</v>
      </c>
      <c r="G797" s="226">
        <v>644.28</v>
      </c>
      <c r="H797" s="227">
        <v>9675.44</v>
      </c>
      <c r="I797" s="227">
        <v>5694.52</v>
      </c>
      <c r="J797" s="227">
        <v>158.37</v>
      </c>
      <c r="K797" s="227">
        <v>3822.55</v>
      </c>
      <c r="L797" s="365">
        <v>8.4300663047929394</v>
      </c>
      <c r="M797" s="365">
        <v>11.890336590662324</v>
      </c>
      <c r="N797" s="365">
        <v>6.4561761108846314</v>
      </c>
      <c r="O797" s="365">
        <v>5.9330570559384128</v>
      </c>
      <c r="P797" s="228"/>
      <c r="Q797" s="228"/>
      <c r="R797" s="228">
        <v>1</v>
      </c>
    </row>
    <row r="798" spans="1:18" ht="60">
      <c r="A798" s="224">
        <v>7</v>
      </c>
      <c r="B798" s="221" t="s">
        <v>1339</v>
      </c>
      <c r="C798" s="225" t="s">
        <v>1340</v>
      </c>
      <c r="D798" s="226">
        <v>1438.23</v>
      </c>
      <c r="E798" s="226">
        <v>444.99</v>
      </c>
      <c r="F798" s="226">
        <v>10.98</v>
      </c>
      <c r="G798" s="226">
        <v>982.26</v>
      </c>
      <c r="H798" s="227">
        <v>8616.25</v>
      </c>
      <c r="I798" s="227">
        <v>5291.01</v>
      </c>
      <c r="J798" s="227">
        <v>70.91</v>
      </c>
      <c r="K798" s="227">
        <v>3254.33</v>
      </c>
      <c r="L798" s="365">
        <v>5.9908707230415166</v>
      </c>
      <c r="M798" s="365">
        <v>11.890177307355222</v>
      </c>
      <c r="N798" s="365">
        <v>6.4581056466302362</v>
      </c>
      <c r="O798" s="365">
        <v>3.3131044733573596</v>
      </c>
      <c r="P798" s="228"/>
      <c r="Q798" s="228"/>
      <c r="R798" s="228">
        <v>1</v>
      </c>
    </row>
    <row r="799" spans="1:18" ht="60">
      <c r="A799" s="224">
        <v>8</v>
      </c>
      <c r="B799" s="221" t="s">
        <v>1341</v>
      </c>
      <c r="C799" s="225" t="s">
        <v>1342</v>
      </c>
      <c r="D799" s="226">
        <v>2562.3200000000002</v>
      </c>
      <c r="E799" s="226">
        <v>573.65</v>
      </c>
      <c r="F799" s="226">
        <v>22.33</v>
      </c>
      <c r="G799" s="226">
        <v>1966.34</v>
      </c>
      <c r="H799" s="227">
        <v>13479.44</v>
      </c>
      <c r="I799" s="227">
        <v>6820.77</v>
      </c>
      <c r="J799" s="227">
        <v>144.19</v>
      </c>
      <c r="K799" s="227">
        <v>6514.48</v>
      </c>
      <c r="L799" s="365">
        <v>5.2606387960910421</v>
      </c>
      <c r="M799" s="365">
        <v>11.890124640460213</v>
      </c>
      <c r="N799" s="365">
        <v>6.4572324227496649</v>
      </c>
      <c r="O799" s="365">
        <v>3.3129977521690042</v>
      </c>
      <c r="P799" s="228"/>
      <c r="Q799" s="228"/>
      <c r="R799" s="228">
        <v>1</v>
      </c>
    </row>
    <row r="800" spans="1:18" ht="108">
      <c r="A800" s="224">
        <v>9</v>
      </c>
      <c r="B800" s="221" t="s">
        <v>1343</v>
      </c>
      <c r="C800" s="225" t="s">
        <v>1344</v>
      </c>
      <c r="D800" s="226">
        <v>8831.99</v>
      </c>
      <c r="E800" s="226">
        <v>861.25</v>
      </c>
      <c r="F800" s="226">
        <v>37.909999999999997</v>
      </c>
      <c r="G800" s="226">
        <v>7932.83</v>
      </c>
      <c r="H800" s="227">
        <v>31515.439999999999</v>
      </c>
      <c r="I800" s="227">
        <v>10240.49</v>
      </c>
      <c r="J800" s="227">
        <v>333.18</v>
      </c>
      <c r="K800" s="227">
        <v>20941.77</v>
      </c>
      <c r="L800" s="365">
        <v>3.5683283155891252</v>
      </c>
      <c r="M800" s="365">
        <v>11.890264150943397</v>
      </c>
      <c r="N800" s="365">
        <v>8.7887101028752319</v>
      </c>
      <c r="O800" s="365">
        <v>2.6398863961537056</v>
      </c>
      <c r="P800" s="228"/>
      <c r="Q800" s="228"/>
      <c r="R800" s="228">
        <v>1</v>
      </c>
    </row>
    <row r="801" spans="1:18" ht="108">
      <c r="A801" s="224">
        <v>10</v>
      </c>
      <c r="B801" s="221" t="s">
        <v>1345</v>
      </c>
      <c r="C801" s="225" t="s">
        <v>1346</v>
      </c>
      <c r="D801" s="226">
        <v>10382.719999999999</v>
      </c>
      <c r="E801" s="226">
        <v>1095.07</v>
      </c>
      <c r="F801" s="226">
        <v>41.42</v>
      </c>
      <c r="G801" s="226">
        <v>9246.23</v>
      </c>
      <c r="H801" s="227">
        <v>37787.550000000003</v>
      </c>
      <c r="I801" s="227">
        <v>13020.59</v>
      </c>
      <c r="J801" s="227">
        <v>370.59</v>
      </c>
      <c r="K801" s="227">
        <v>24396.37</v>
      </c>
      <c r="L801" s="365">
        <v>3.6394653809406403</v>
      </c>
      <c r="M801" s="365">
        <v>11.890189668240387</v>
      </c>
      <c r="N801" s="365">
        <v>8.9471269917914036</v>
      </c>
      <c r="O801" s="365">
        <v>2.6385207809020543</v>
      </c>
      <c r="P801" s="228"/>
      <c r="Q801" s="228"/>
      <c r="R801" s="228">
        <v>1</v>
      </c>
    </row>
    <row r="802" spans="1:18" ht="108">
      <c r="A802" s="224">
        <v>11</v>
      </c>
      <c r="B802" s="221" t="s">
        <v>1347</v>
      </c>
      <c r="C802" s="225" t="s">
        <v>1348</v>
      </c>
      <c r="D802" s="226">
        <v>15721.6</v>
      </c>
      <c r="E802" s="226">
        <v>1615.89</v>
      </c>
      <c r="F802" s="226">
        <v>54.15</v>
      </c>
      <c r="G802" s="226">
        <v>14051.56</v>
      </c>
      <c r="H802" s="227">
        <v>56819.43</v>
      </c>
      <c r="I802" s="227">
        <v>19213.060000000001</v>
      </c>
      <c r="J802" s="227">
        <v>506.2</v>
      </c>
      <c r="K802" s="227">
        <v>37100.17</v>
      </c>
      <c r="L802" s="365">
        <v>3.6140997099531855</v>
      </c>
      <c r="M802" s="365">
        <v>11.890079151427386</v>
      </c>
      <c r="N802" s="365">
        <v>9.3481071098799635</v>
      </c>
      <c r="O802" s="365">
        <v>2.6402883380919984</v>
      </c>
      <c r="P802" s="228"/>
      <c r="Q802" s="228"/>
      <c r="R802" s="228">
        <v>1</v>
      </c>
    </row>
    <row r="803" spans="1:18" ht="120">
      <c r="A803" s="229">
        <v>12</v>
      </c>
      <c r="B803" s="230" t="s">
        <v>1349</v>
      </c>
      <c r="C803" s="231" t="s">
        <v>1350</v>
      </c>
      <c r="D803" s="232">
        <v>17538.39</v>
      </c>
      <c r="E803" s="232">
        <v>3432.68</v>
      </c>
      <c r="F803" s="232">
        <v>54.15</v>
      </c>
      <c r="G803" s="232">
        <v>14051.56</v>
      </c>
      <c r="H803" s="233">
        <v>78421.070000000007</v>
      </c>
      <c r="I803" s="233">
        <v>40814.699999999997</v>
      </c>
      <c r="J803" s="233">
        <v>506.2</v>
      </c>
      <c r="K803" s="233">
        <v>37100.17</v>
      </c>
      <c r="L803" s="366">
        <v>4.471395036830633</v>
      </c>
      <c r="M803" s="366">
        <v>11.890039269608586</v>
      </c>
      <c r="N803" s="366">
        <v>9.3481071098799635</v>
      </c>
      <c r="O803" s="366">
        <v>2.6402883380919984</v>
      </c>
      <c r="P803" s="234"/>
      <c r="Q803" s="234"/>
      <c r="R803" s="234">
        <v>1</v>
      </c>
    </row>
    <row r="804" spans="1:18" ht="12.75">
      <c r="A804" s="101" t="s">
        <v>1351</v>
      </c>
      <c r="B804" s="100"/>
      <c r="C804" s="100"/>
      <c r="D804" s="100"/>
      <c r="E804" s="100"/>
      <c r="F804" s="100"/>
      <c r="G804" s="100"/>
      <c r="H804" s="100"/>
      <c r="I804" s="100"/>
      <c r="J804" s="100"/>
      <c r="K804" s="100"/>
      <c r="L804" s="100"/>
      <c r="M804" s="100"/>
      <c r="N804" s="100"/>
      <c r="O804" s="100"/>
      <c r="P804" s="100"/>
      <c r="Q804" s="100"/>
      <c r="R804" s="100"/>
    </row>
    <row r="805" spans="1:18" ht="60">
      <c r="A805" s="224">
        <v>13</v>
      </c>
      <c r="B805" s="221" t="s">
        <v>1352</v>
      </c>
      <c r="C805" s="225" t="s">
        <v>1353</v>
      </c>
      <c r="D805" s="226">
        <v>3419.19</v>
      </c>
      <c r="E805" s="226">
        <v>2148.48</v>
      </c>
      <c r="F805" s="226">
        <v>24.53</v>
      </c>
      <c r="G805" s="226">
        <v>1246.18</v>
      </c>
      <c r="H805" s="227">
        <v>32233.11</v>
      </c>
      <c r="I805" s="227">
        <v>25546.21</v>
      </c>
      <c r="J805" s="227">
        <v>158.37</v>
      </c>
      <c r="K805" s="227">
        <v>6528.53</v>
      </c>
      <c r="L805" s="365">
        <v>9.4271187035525958</v>
      </c>
      <c r="M805" s="365">
        <v>11.890364350610664</v>
      </c>
      <c r="N805" s="365">
        <v>6.4561761108846314</v>
      </c>
      <c r="O805" s="365">
        <v>5.2388338763260522</v>
      </c>
      <c r="P805" s="228"/>
      <c r="Q805" s="228"/>
      <c r="R805" s="228">
        <v>2</v>
      </c>
    </row>
    <row r="806" spans="1:18" ht="72">
      <c r="A806" s="224">
        <v>14</v>
      </c>
      <c r="B806" s="221" t="s">
        <v>1354</v>
      </c>
      <c r="C806" s="225" t="s">
        <v>1355</v>
      </c>
      <c r="D806" s="226">
        <v>944.01</v>
      </c>
      <c r="E806" s="226">
        <v>309.04000000000002</v>
      </c>
      <c r="F806" s="226">
        <v>12.45</v>
      </c>
      <c r="G806" s="226">
        <v>622.52</v>
      </c>
      <c r="H806" s="227">
        <v>7015.14</v>
      </c>
      <c r="I806" s="227">
        <v>3674.62</v>
      </c>
      <c r="J806" s="227">
        <v>80.37</v>
      </c>
      <c r="K806" s="227">
        <v>3260.15</v>
      </c>
      <c r="L806" s="365">
        <v>7.4312136523977506</v>
      </c>
      <c r="M806" s="365">
        <v>11.890434895159201</v>
      </c>
      <c r="N806" s="365">
        <v>6.4554216867469885</v>
      </c>
      <c r="O806" s="365">
        <v>5.2370204973334191</v>
      </c>
      <c r="P806" s="228"/>
      <c r="Q806" s="228"/>
      <c r="R806" s="228">
        <v>2</v>
      </c>
    </row>
    <row r="807" spans="1:18" ht="72">
      <c r="A807" s="224">
        <v>15</v>
      </c>
      <c r="B807" s="221" t="s">
        <v>1356</v>
      </c>
      <c r="C807" s="225" t="s">
        <v>1357</v>
      </c>
      <c r="D807" s="226">
        <v>2816.13</v>
      </c>
      <c r="E807" s="226">
        <v>1545.42</v>
      </c>
      <c r="F807" s="226">
        <v>24.53</v>
      </c>
      <c r="G807" s="226">
        <v>1246.18</v>
      </c>
      <c r="H807" s="227">
        <v>25062.51</v>
      </c>
      <c r="I807" s="227">
        <v>18375.61</v>
      </c>
      <c r="J807" s="227">
        <v>158.37</v>
      </c>
      <c r="K807" s="227">
        <v>6528.53</v>
      </c>
      <c r="L807" s="365">
        <v>8.8996282131861797</v>
      </c>
      <c r="M807" s="365">
        <v>11.890366372895395</v>
      </c>
      <c r="N807" s="365">
        <v>6.4561761108846314</v>
      </c>
      <c r="O807" s="365">
        <v>5.2388338763260522</v>
      </c>
      <c r="P807" s="228"/>
      <c r="Q807" s="228"/>
      <c r="R807" s="228">
        <v>2</v>
      </c>
    </row>
    <row r="808" spans="1:18" ht="72">
      <c r="A808" s="224">
        <v>16</v>
      </c>
      <c r="B808" s="221" t="s">
        <v>1358</v>
      </c>
      <c r="C808" s="225" t="s">
        <v>1359</v>
      </c>
      <c r="D808" s="226">
        <v>853.55</v>
      </c>
      <c r="E808" s="226">
        <v>218.58</v>
      </c>
      <c r="F808" s="226">
        <v>12.45</v>
      </c>
      <c r="G808" s="226">
        <v>622.52</v>
      </c>
      <c r="H808" s="227">
        <v>5939.55</v>
      </c>
      <c r="I808" s="227">
        <v>2599.0300000000002</v>
      </c>
      <c r="J808" s="227">
        <v>80.37</v>
      </c>
      <c r="K808" s="227">
        <v>3260.15</v>
      </c>
      <c r="L808" s="365">
        <v>6.9586433132212528</v>
      </c>
      <c r="M808" s="365">
        <v>11.890520633177784</v>
      </c>
      <c r="N808" s="365">
        <v>6.4554216867469885</v>
      </c>
      <c r="O808" s="365">
        <v>5.2370204973334191</v>
      </c>
      <c r="P808" s="228"/>
      <c r="Q808" s="228"/>
      <c r="R808" s="228">
        <v>2</v>
      </c>
    </row>
    <row r="809" spans="1:18" ht="72">
      <c r="A809" s="224">
        <v>17</v>
      </c>
      <c r="B809" s="221" t="s">
        <v>1360</v>
      </c>
      <c r="C809" s="225" t="s">
        <v>1361</v>
      </c>
      <c r="D809" s="226">
        <v>2645.26</v>
      </c>
      <c r="E809" s="226">
        <v>1374.55</v>
      </c>
      <c r="F809" s="226">
        <v>24.53</v>
      </c>
      <c r="G809" s="226">
        <v>1246.18</v>
      </c>
      <c r="H809" s="227">
        <v>23030.84</v>
      </c>
      <c r="I809" s="227">
        <v>16343.94</v>
      </c>
      <c r="J809" s="227">
        <v>158.37</v>
      </c>
      <c r="K809" s="227">
        <v>6528.53</v>
      </c>
      <c r="L809" s="365">
        <v>8.7064560761513032</v>
      </c>
      <c r="M809" s="365">
        <v>11.890393219599142</v>
      </c>
      <c r="N809" s="365">
        <v>6.4561761108846314</v>
      </c>
      <c r="O809" s="365">
        <v>5.2388338763260522</v>
      </c>
      <c r="P809" s="228"/>
      <c r="Q809" s="228"/>
      <c r="R809" s="228">
        <v>2</v>
      </c>
    </row>
    <row r="810" spans="1:18" ht="72">
      <c r="A810" s="224">
        <v>18</v>
      </c>
      <c r="B810" s="221" t="s">
        <v>1362</v>
      </c>
      <c r="C810" s="225" t="s">
        <v>1363</v>
      </c>
      <c r="D810" s="226">
        <v>833.45</v>
      </c>
      <c r="E810" s="226">
        <v>198.48</v>
      </c>
      <c r="F810" s="226">
        <v>12.45</v>
      </c>
      <c r="G810" s="226">
        <v>622.52</v>
      </c>
      <c r="H810" s="227">
        <v>5700.53</v>
      </c>
      <c r="I810" s="227">
        <v>2360.0100000000002</v>
      </c>
      <c r="J810" s="227">
        <v>80.37</v>
      </c>
      <c r="K810" s="227">
        <v>3260.15</v>
      </c>
      <c r="L810" s="365">
        <v>6.8396784450176966</v>
      </c>
      <c r="M810" s="365">
        <v>11.89041717049577</v>
      </c>
      <c r="N810" s="365">
        <v>6.4554216867469885</v>
      </c>
      <c r="O810" s="365">
        <v>5.2370204973334191</v>
      </c>
      <c r="P810" s="228"/>
      <c r="Q810" s="228"/>
      <c r="R810" s="228">
        <v>2</v>
      </c>
    </row>
    <row r="811" spans="1:18" ht="72">
      <c r="A811" s="224">
        <v>19</v>
      </c>
      <c r="B811" s="221" t="s">
        <v>1364</v>
      </c>
      <c r="C811" s="225" t="s">
        <v>1365</v>
      </c>
      <c r="D811" s="226">
        <v>3704.93</v>
      </c>
      <c r="E811" s="226">
        <v>2415.94</v>
      </c>
      <c r="F811" s="226">
        <v>24.53</v>
      </c>
      <c r="G811" s="226">
        <v>1264.46</v>
      </c>
      <c r="H811" s="227">
        <v>36385.43</v>
      </c>
      <c r="I811" s="227">
        <v>28726.43</v>
      </c>
      <c r="J811" s="227">
        <v>158.37</v>
      </c>
      <c r="K811" s="227">
        <v>7500.63</v>
      </c>
      <c r="L811" s="365">
        <v>9.8208144283427767</v>
      </c>
      <c r="M811" s="365">
        <v>11.890373933127478</v>
      </c>
      <c r="N811" s="365">
        <v>6.4561761108846314</v>
      </c>
      <c r="O811" s="365">
        <v>5.9318839662780949</v>
      </c>
      <c r="P811" s="228"/>
      <c r="Q811" s="228"/>
      <c r="R811" s="228">
        <v>2</v>
      </c>
    </row>
    <row r="812" spans="1:18" ht="84">
      <c r="A812" s="224">
        <v>20</v>
      </c>
      <c r="B812" s="221" t="s">
        <v>1366</v>
      </c>
      <c r="C812" s="225" t="s">
        <v>1367</v>
      </c>
      <c r="D812" s="226">
        <v>988.81</v>
      </c>
      <c r="E812" s="226">
        <v>344.7</v>
      </c>
      <c r="F812" s="226">
        <v>12.45</v>
      </c>
      <c r="G812" s="226">
        <v>631.66</v>
      </c>
      <c r="H812" s="227">
        <v>7925.12</v>
      </c>
      <c r="I812" s="227">
        <v>4098.5600000000004</v>
      </c>
      <c r="J812" s="227">
        <v>80.37</v>
      </c>
      <c r="K812" s="227">
        <v>3746.19</v>
      </c>
      <c r="L812" s="365">
        <v>8.0148056755089456</v>
      </c>
      <c r="M812" s="365">
        <v>11.890223382651582</v>
      </c>
      <c r="N812" s="365">
        <v>6.4554216867469885</v>
      </c>
      <c r="O812" s="365">
        <v>5.9307063926796069</v>
      </c>
      <c r="P812" s="228"/>
      <c r="Q812" s="228"/>
      <c r="R812" s="228">
        <v>2</v>
      </c>
    </row>
    <row r="813" spans="1:18" ht="72">
      <c r="A813" s="224">
        <v>21</v>
      </c>
      <c r="B813" s="221" t="s">
        <v>1368</v>
      </c>
      <c r="C813" s="225" t="s">
        <v>1369</v>
      </c>
      <c r="D813" s="226">
        <v>2951.11</v>
      </c>
      <c r="E813" s="226">
        <v>1662.12</v>
      </c>
      <c r="F813" s="226">
        <v>24.53</v>
      </c>
      <c r="G813" s="226">
        <v>1264.46</v>
      </c>
      <c r="H813" s="227">
        <v>27422.18</v>
      </c>
      <c r="I813" s="227">
        <v>19763.18</v>
      </c>
      <c r="J813" s="227">
        <v>158.37</v>
      </c>
      <c r="K813" s="227">
        <v>7500.63</v>
      </c>
      <c r="L813" s="365">
        <v>9.2921578660232917</v>
      </c>
      <c r="M813" s="365">
        <v>11.890344860780209</v>
      </c>
      <c r="N813" s="365">
        <v>6.4561761108846314</v>
      </c>
      <c r="O813" s="365">
        <v>5.9318839662780949</v>
      </c>
      <c r="P813" s="228"/>
      <c r="Q813" s="228"/>
      <c r="R813" s="228">
        <v>2</v>
      </c>
    </row>
    <row r="814" spans="1:18" ht="84">
      <c r="A814" s="224">
        <v>22</v>
      </c>
      <c r="B814" s="221" t="s">
        <v>1370</v>
      </c>
      <c r="C814" s="225" t="s">
        <v>1371</v>
      </c>
      <c r="D814" s="226">
        <v>878.25</v>
      </c>
      <c r="E814" s="226">
        <v>234.14</v>
      </c>
      <c r="F814" s="226">
        <v>12.45</v>
      </c>
      <c r="G814" s="226">
        <v>631.66</v>
      </c>
      <c r="H814" s="227">
        <v>6610.51</v>
      </c>
      <c r="I814" s="227">
        <v>2783.95</v>
      </c>
      <c r="J814" s="227">
        <v>80.37</v>
      </c>
      <c r="K814" s="227">
        <v>3746.19</v>
      </c>
      <c r="L814" s="365">
        <v>7.5269114716766303</v>
      </c>
      <c r="M814" s="365">
        <v>11.890108482104724</v>
      </c>
      <c r="N814" s="365">
        <v>6.4554216867469885</v>
      </c>
      <c r="O814" s="365">
        <v>5.9307063926796069</v>
      </c>
      <c r="P814" s="228"/>
      <c r="Q814" s="228"/>
      <c r="R814" s="228">
        <v>2</v>
      </c>
    </row>
    <row r="815" spans="1:18" ht="72">
      <c r="A815" s="224">
        <v>23</v>
      </c>
      <c r="B815" s="221" t="s">
        <v>1372</v>
      </c>
      <c r="C815" s="225" t="s">
        <v>1373</v>
      </c>
      <c r="D815" s="226">
        <v>2798.23</v>
      </c>
      <c r="E815" s="226">
        <v>1509.24</v>
      </c>
      <c r="F815" s="226">
        <v>24.53</v>
      </c>
      <c r="G815" s="226">
        <v>1264.46</v>
      </c>
      <c r="H815" s="227">
        <v>25604.37</v>
      </c>
      <c r="I815" s="227">
        <v>17945.37</v>
      </c>
      <c r="J815" s="227">
        <v>158.37</v>
      </c>
      <c r="K815" s="227">
        <v>7500.63</v>
      </c>
      <c r="L815" s="365">
        <v>9.1502020920367517</v>
      </c>
      <c r="M815" s="365">
        <v>11.890335533116005</v>
      </c>
      <c r="N815" s="365">
        <v>6.4561761108846314</v>
      </c>
      <c r="O815" s="365">
        <v>5.9318839662780949</v>
      </c>
      <c r="P815" s="228"/>
      <c r="Q815" s="228"/>
      <c r="R815" s="228">
        <v>2</v>
      </c>
    </row>
    <row r="816" spans="1:18" ht="84">
      <c r="A816" s="229">
        <v>24</v>
      </c>
      <c r="B816" s="230" t="s">
        <v>1374</v>
      </c>
      <c r="C816" s="231" t="s">
        <v>1375</v>
      </c>
      <c r="D816" s="232">
        <v>859.2</v>
      </c>
      <c r="E816" s="232">
        <v>215.09</v>
      </c>
      <c r="F816" s="232">
        <v>12.45</v>
      </c>
      <c r="G816" s="232">
        <v>631.66</v>
      </c>
      <c r="H816" s="233">
        <v>6384.07</v>
      </c>
      <c r="I816" s="233">
        <v>2557.5100000000002</v>
      </c>
      <c r="J816" s="233">
        <v>80.37</v>
      </c>
      <c r="K816" s="233">
        <v>3746.19</v>
      </c>
      <c r="L816" s="366">
        <v>7.4302490689013032</v>
      </c>
      <c r="M816" s="366">
        <v>11.89041796457297</v>
      </c>
      <c r="N816" s="366">
        <v>6.4554216867469885</v>
      </c>
      <c r="O816" s="366">
        <v>5.9307063926796069</v>
      </c>
      <c r="P816" s="234"/>
      <c r="Q816" s="234"/>
      <c r="R816" s="234">
        <v>2</v>
      </c>
    </row>
    <row r="817" spans="1:18" ht="12.75">
      <c r="A817" s="101" t="s">
        <v>1376</v>
      </c>
      <c r="B817" s="100"/>
      <c r="C817" s="100"/>
      <c r="D817" s="100"/>
      <c r="E817" s="100"/>
      <c r="F817" s="100"/>
      <c r="G817" s="100"/>
      <c r="H817" s="100"/>
      <c r="I817" s="100"/>
      <c r="J817" s="100"/>
      <c r="K817" s="100"/>
      <c r="L817" s="100"/>
      <c r="M817" s="100"/>
      <c r="N817" s="100"/>
      <c r="O817" s="100"/>
      <c r="P817" s="100"/>
      <c r="Q817" s="100"/>
      <c r="R817" s="100"/>
    </row>
    <row r="818" spans="1:18" ht="72">
      <c r="A818" s="224">
        <v>25</v>
      </c>
      <c r="B818" s="221" t="s">
        <v>1377</v>
      </c>
      <c r="C818" s="225" t="s">
        <v>1378</v>
      </c>
      <c r="D818" s="226">
        <v>4476.38</v>
      </c>
      <c r="E818" s="226">
        <v>2308.61</v>
      </c>
      <c r="F818" s="226">
        <v>28.56</v>
      </c>
      <c r="G818" s="226">
        <v>2139.21</v>
      </c>
      <c r="H818" s="227">
        <v>40374.480000000003</v>
      </c>
      <c r="I818" s="227">
        <v>27449.31</v>
      </c>
      <c r="J818" s="227">
        <v>184.37</v>
      </c>
      <c r="K818" s="227">
        <v>12740.8</v>
      </c>
      <c r="L818" s="365">
        <v>9.0194487509996915</v>
      </c>
      <c r="M818" s="365">
        <v>11.889972754168092</v>
      </c>
      <c r="N818" s="365">
        <v>6.4555322128851547</v>
      </c>
      <c r="O818" s="365">
        <v>5.9558435123246429</v>
      </c>
      <c r="P818" s="228"/>
      <c r="Q818" s="228"/>
      <c r="R818" s="228">
        <v>3</v>
      </c>
    </row>
    <row r="819" spans="1:18" ht="84">
      <c r="A819" s="224">
        <v>26</v>
      </c>
      <c r="B819" s="221" t="s">
        <v>1379</v>
      </c>
      <c r="C819" s="225" t="s">
        <v>1380</v>
      </c>
      <c r="D819" s="226">
        <v>1031.3800000000001</v>
      </c>
      <c r="E819" s="226">
        <v>365.85</v>
      </c>
      <c r="F819" s="226">
        <v>12.45</v>
      </c>
      <c r="G819" s="226">
        <v>653.08000000000004</v>
      </c>
      <c r="H819" s="227">
        <v>8178.13</v>
      </c>
      <c r="I819" s="227">
        <v>4349.99</v>
      </c>
      <c r="J819" s="227">
        <v>80.37</v>
      </c>
      <c r="K819" s="227">
        <v>3747.77</v>
      </c>
      <c r="L819" s="365">
        <v>7.9293083053772611</v>
      </c>
      <c r="M819" s="365">
        <v>11.890091567582342</v>
      </c>
      <c r="N819" s="365">
        <v>6.4554216867469885</v>
      </c>
      <c r="O819" s="365">
        <v>5.7386078275249579</v>
      </c>
      <c r="P819" s="228"/>
      <c r="Q819" s="228"/>
      <c r="R819" s="228">
        <v>3</v>
      </c>
    </row>
    <row r="820" spans="1:18" ht="72">
      <c r="A820" s="224">
        <v>27</v>
      </c>
      <c r="B820" s="221" t="s">
        <v>1381</v>
      </c>
      <c r="C820" s="225" t="s">
        <v>1382</v>
      </c>
      <c r="D820" s="226">
        <v>3853.67</v>
      </c>
      <c r="E820" s="226">
        <v>1685.9</v>
      </c>
      <c r="F820" s="226">
        <v>28.56</v>
      </c>
      <c r="G820" s="226">
        <v>2139.21</v>
      </c>
      <c r="H820" s="227">
        <v>32970.42</v>
      </c>
      <c r="I820" s="227">
        <v>20045.25</v>
      </c>
      <c r="J820" s="227">
        <v>184.37</v>
      </c>
      <c r="K820" s="227">
        <v>12740.8</v>
      </c>
      <c r="L820" s="365">
        <v>8.5555898662833094</v>
      </c>
      <c r="M820" s="365">
        <v>11.889940091345869</v>
      </c>
      <c r="N820" s="365">
        <v>6.4555322128851547</v>
      </c>
      <c r="O820" s="365">
        <v>5.9558435123246429</v>
      </c>
      <c r="P820" s="228"/>
      <c r="Q820" s="228"/>
      <c r="R820" s="228">
        <v>3</v>
      </c>
    </row>
    <row r="821" spans="1:18" ht="84">
      <c r="A821" s="224">
        <v>28</v>
      </c>
      <c r="B821" s="221" t="s">
        <v>1383</v>
      </c>
      <c r="C821" s="225" t="s">
        <v>1384</v>
      </c>
      <c r="D821" s="226">
        <v>906.4</v>
      </c>
      <c r="E821" s="226">
        <v>240.87</v>
      </c>
      <c r="F821" s="226">
        <v>12.45</v>
      </c>
      <c r="G821" s="226">
        <v>653.08000000000004</v>
      </c>
      <c r="H821" s="227">
        <v>6692.1</v>
      </c>
      <c r="I821" s="227">
        <v>2863.96</v>
      </c>
      <c r="J821" s="227">
        <v>80.37</v>
      </c>
      <c r="K821" s="227">
        <v>3747.77</v>
      </c>
      <c r="L821" s="365">
        <v>7.3831641659311567</v>
      </c>
      <c r="M821" s="365">
        <v>11.890065180387762</v>
      </c>
      <c r="N821" s="365">
        <v>6.4554216867469885</v>
      </c>
      <c r="O821" s="365">
        <v>5.7386078275249579</v>
      </c>
      <c r="P821" s="228"/>
      <c r="Q821" s="228"/>
      <c r="R821" s="228">
        <v>3</v>
      </c>
    </row>
    <row r="822" spans="1:18" ht="72">
      <c r="A822" s="224">
        <v>29</v>
      </c>
      <c r="B822" s="221" t="s">
        <v>1385</v>
      </c>
      <c r="C822" s="225" t="s">
        <v>1386</v>
      </c>
      <c r="D822" s="226">
        <v>3772.05</v>
      </c>
      <c r="E822" s="226">
        <v>1604.28</v>
      </c>
      <c r="F822" s="226">
        <v>28.56</v>
      </c>
      <c r="G822" s="226">
        <v>2139.21</v>
      </c>
      <c r="H822" s="227">
        <v>32000.03</v>
      </c>
      <c r="I822" s="227">
        <v>19074.86</v>
      </c>
      <c r="J822" s="227">
        <v>184.37</v>
      </c>
      <c r="K822" s="227">
        <v>12740.8</v>
      </c>
      <c r="L822" s="365">
        <v>8.4834585967842404</v>
      </c>
      <c r="M822" s="365">
        <v>11.88998179868851</v>
      </c>
      <c r="N822" s="365">
        <v>6.4555322128851547</v>
      </c>
      <c r="O822" s="365">
        <v>5.9558435123246429</v>
      </c>
      <c r="P822" s="228"/>
      <c r="Q822" s="228"/>
      <c r="R822" s="228">
        <v>3</v>
      </c>
    </row>
    <row r="823" spans="1:18" ht="84">
      <c r="A823" s="229">
        <v>30</v>
      </c>
      <c r="B823" s="230" t="s">
        <v>1387</v>
      </c>
      <c r="C823" s="231" t="s">
        <v>1388</v>
      </c>
      <c r="D823" s="232">
        <v>935.56</v>
      </c>
      <c r="E823" s="232">
        <v>270.02999999999997</v>
      </c>
      <c r="F823" s="232">
        <v>12.45</v>
      </c>
      <c r="G823" s="232">
        <v>653.08000000000004</v>
      </c>
      <c r="H823" s="233">
        <v>7038.76</v>
      </c>
      <c r="I823" s="233">
        <v>3210.62</v>
      </c>
      <c r="J823" s="233">
        <v>80.37</v>
      </c>
      <c r="K823" s="233">
        <v>3747.77</v>
      </c>
      <c r="L823" s="366">
        <v>7.5235794604301178</v>
      </c>
      <c r="M823" s="366">
        <v>11.889864089175278</v>
      </c>
      <c r="N823" s="366">
        <v>6.4554216867469885</v>
      </c>
      <c r="O823" s="366">
        <v>5.7386078275249579</v>
      </c>
      <c r="P823" s="234"/>
      <c r="Q823" s="234"/>
      <c r="R823" s="234">
        <v>3</v>
      </c>
    </row>
    <row r="824" spans="1:18" ht="12.75">
      <c r="A824" s="101" t="s">
        <v>1389</v>
      </c>
      <c r="B824" s="100"/>
      <c r="C824" s="100"/>
      <c r="D824" s="100"/>
      <c r="E824" s="100"/>
      <c r="F824" s="100"/>
      <c r="G824" s="100"/>
      <c r="H824" s="100"/>
      <c r="I824" s="100"/>
      <c r="J824" s="100"/>
      <c r="K824" s="100"/>
      <c r="L824" s="100"/>
      <c r="M824" s="100"/>
      <c r="N824" s="100"/>
      <c r="O824" s="100"/>
      <c r="P824" s="100"/>
      <c r="Q824" s="100"/>
      <c r="R824" s="100"/>
    </row>
    <row r="825" spans="1:18" ht="60">
      <c r="A825" s="224">
        <v>31</v>
      </c>
      <c r="B825" s="221" t="s">
        <v>1390</v>
      </c>
      <c r="C825" s="225" t="s">
        <v>1391</v>
      </c>
      <c r="D825" s="226">
        <v>3795.41</v>
      </c>
      <c r="E825" s="226">
        <v>2460.62</v>
      </c>
      <c r="F825" s="226">
        <v>26.36</v>
      </c>
      <c r="G825" s="226">
        <v>1308.43</v>
      </c>
      <c r="H825" s="227">
        <v>36281.11</v>
      </c>
      <c r="I825" s="227">
        <v>29256.37</v>
      </c>
      <c r="J825" s="227">
        <v>170.19</v>
      </c>
      <c r="K825" s="227">
        <v>6854.55</v>
      </c>
      <c r="L825" s="365">
        <v>9.5592070421904349</v>
      </c>
      <c r="M825" s="365">
        <v>11.889836707821607</v>
      </c>
      <c r="N825" s="365">
        <v>6.4563732928679816</v>
      </c>
      <c r="O825" s="365">
        <v>5.2387594292396233</v>
      </c>
      <c r="P825" s="228"/>
      <c r="Q825" s="228"/>
      <c r="R825" s="228">
        <v>4</v>
      </c>
    </row>
    <row r="826" spans="1:18" ht="72">
      <c r="A826" s="224">
        <v>32</v>
      </c>
      <c r="B826" s="221" t="s">
        <v>1392</v>
      </c>
      <c r="C826" s="225" t="s">
        <v>1393</v>
      </c>
      <c r="D826" s="226">
        <v>1091.0999999999999</v>
      </c>
      <c r="E826" s="226">
        <v>421.44</v>
      </c>
      <c r="F826" s="226">
        <v>13.18</v>
      </c>
      <c r="G826" s="226">
        <v>656.48</v>
      </c>
      <c r="H826" s="227">
        <v>8533.89</v>
      </c>
      <c r="I826" s="227">
        <v>5010.83</v>
      </c>
      <c r="J826" s="227">
        <v>85.09</v>
      </c>
      <c r="K826" s="227">
        <v>3437.97</v>
      </c>
      <c r="L826" s="365">
        <v>7.8213637613417655</v>
      </c>
      <c r="M826" s="365">
        <v>11.889782649962035</v>
      </c>
      <c r="N826" s="365">
        <v>6.4559939301972689</v>
      </c>
      <c r="O826" s="365">
        <v>5.2369759931757249</v>
      </c>
      <c r="P826" s="228"/>
      <c r="Q826" s="228"/>
      <c r="R826" s="228">
        <v>4</v>
      </c>
    </row>
    <row r="827" spans="1:18" ht="60">
      <c r="A827" s="224">
        <v>33</v>
      </c>
      <c r="B827" s="221" t="s">
        <v>1394</v>
      </c>
      <c r="C827" s="225" t="s">
        <v>1395</v>
      </c>
      <c r="D827" s="226">
        <v>3431.27</v>
      </c>
      <c r="E827" s="226">
        <v>2096.48</v>
      </c>
      <c r="F827" s="226">
        <v>26.36</v>
      </c>
      <c r="G827" s="226">
        <v>1308.43</v>
      </c>
      <c r="H827" s="227">
        <v>31951.55</v>
      </c>
      <c r="I827" s="227">
        <v>24926.81</v>
      </c>
      <c r="J827" s="227">
        <v>170.19</v>
      </c>
      <c r="K827" s="227">
        <v>6854.55</v>
      </c>
      <c r="L827" s="365">
        <v>9.3118728634004313</v>
      </c>
      <c r="M827" s="365">
        <v>11.889839158971229</v>
      </c>
      <c r="N827" s="365">
        <v>6.4563732928679816</v>
      </c>
      <c r="O827" s="365">
        <v>5.2387594292396233</v>
      </c>
      <c r="P827" s="228"/>
      <c r="Q827" s="228"/>
      <c r="R827" s="228">
        <v>4</v>
      </c>
    </row>
    <row r="828" spans="1:18" ht="72">
      <c r="A828" s="224">
        <v>34</v>
      </c>
      <c r="B828" s="221" t="s">
        <v>1396</v>
      </c>
      <c r="C828" s="225" t="s">
        <v>1397</v>
      </c>
      <c r="D828" s="226">
        <v>1026.8399999999999</v>
      </c>
      <c r="E828" s="226">
        <v>357.18</v>
      </c>
      <c r="F828" s="226">
        <v>13.18</v>
      </c>
      <c r="G828" s="226">
        <v>656.48</v>
      </c>
      <c r="H828" s="227">
        <v>7769.85</v>
      </c>
      <c r="I828" s="227">
        <v>4246.79</v>
      </c>
      <c r="J828" s="227">
        <v>85.09</v>
      </c>
      <c r="K828" s="227">
        <v>3437.97</v>
      </c>
      <c r="L828" s="365">
        <v>7.5667582096529165</v>
      </c>
      <c r="M828" s="365">
        <v>11.88977546335181</v>
      </c>
      <c r="N828" s="365">
        <v>6.4559939301972689</v>
      </c>
      <c r="O828" s="365">
        <v>5.2369759931757249</v>
      </c>
      <c r="P828" s="228"/>
      <c r="Q828" s="228"/>
      <c r="R828" s="228">
        <v>4</v>
      </c>
    </row>
    <row r="829" spans="1:18" ht="60">
      <c r="A829" s="224">
        <v>35</v>
      </c>
      <c r="B829" s="221" t="s">
        <v>1398</v>
      </c>
      <c r="C829" s="225" t="s">
        <v>1399</v>
      </c>
      <c r="D829" s="226">
        <v>3152.81</v>
      </c>
      <c r="E829" s="226">
        <v>1818.02</v>
      </c>
      <c r="F829" s="226">
        <v>26.36</v>
      </c>
      <c r="G829" s="226">
        <v>1308.43</v>
      </c>
      <c r="H829" s="227">
        <v>28640.71</v>
      </c>
      <c r="I829" s="227">
        <v>21615.97</v>
      </c>
      <c r="J829" s="227">
        <v>170.19</v>
      </c>
      <c r="K829" s="227">
        <v>6854.55</v>
      </c>
      <c r="L829" s="365">
        <v>9.0841852188999646</v>
      </c>
      <c r="M829" s="365">
        <v>11.889841695910937</v>
      </c>
      <c r="N829" s="365">
        <v>6.4563732928679816</v>
      </c>
      <c r="O829" s="365">
        <v>5.2387594292396233</v>
      </c>
      <c r="P829" s="228"/>
      <c r="Q829" s="228"/>
      <c r="R829" s="228">
        <v>4</v>
      </c>
    </row>
    <row r="830" spans="1:18" ht="72">
      <c r="A830" s="224">
        <v>36</v>
      </c>
      <c r="B830" s="221" t="s">
        <v>1400</v>
      </c>
      <c r="C830" s="225" t="s">
        <v>1401</v>
      </c>
      <c r="D830" s="226">
        <v>994.71</v>
      </c>
      <c r="E830" s="226">
        <v>325.05</v>
      </c>
      <c r="F830" s="226">
        <v>13.18</v>
      </c>
      <c r="G830" s="226">
        <v>656.48</v>
      </c>
      <c r="H830" s="227">
        <v>7387.83</v>
      </c>
      <c r="I830" s="227">
        <v>3864.77</v>
      </c>
      <c r="J830" s="227">
        <v>85.09</v>
      </c>
      <c r="K830" s="227">
        <v>3437.97</v>
      </c>
      <c r="L830" s="365">
        <v>7.4271194619537351</v>
      </c>
      <c r="M830" s="365">
        <v>11.889770804491617</v>
      </c>
      <c r="N830" s="365">
        <v>6.4559939301972689</v>
      </c>
      <c r="O830" s="365">
        <v>5.2369759931757249</v>
      </c>
      <c r="P830" s="228"/>
      <c r="Q830" s="228"/>
      <c r="R830" s="228">
        <v>4</v>
      </c>
    </row>
    <row r="831" spans="1:18" ht="72">
      <c r="A831" s="224">
        <v>37</v>
      </c>
      <c r="B831" s="221" t="s">
        <v>1402</v>
      </c>
      <c r="C831" s="225" t="s">
        <v>1403</v>
      </c>
      <c r="D831" s="226">
        <v>4462.7700000000004</v>
      </c>
      <c r="E831" s="226">
        <v>3108.79</v>
      </c>
      <c r="F831" s="226">
        <v>26.36</v>
      </c>
      <c r="G831" s="226">
        <v>1327.62</v>
      </c>
      <c r="H831" s="227">
        <v>45008.42</v>
      </c>
      <c r="I831" s="227">
        <v>36962.980000000003</v>
      </c>
      <c r="J831" s="227">
        <v>170.19</v>
      </c>
      <c r="K831" s="227">
        <v>7875.25</v>
      </c>
      <c r="L831" s="365">
        <v>10.085310244534224</v>
      </c>
      <c r="M831" s="365">
        <v>11.889828518491118</v>
      </c>
      <c r="N831" s="365">
        <v>6.4563732928679816</v>
      </c>
      <c r="O831" s="365">
        <v>5.931855500821019</v>
      </c>
      <c r="P831" s="228"/>
      <c r="Q831" s="228"/>
      <c r="R831" s="228">
        <v>4</v>
      </c>
    </row>
    <row r="832" spans="1:18" ht="84">
      <c r="A832" s="224">
        <v>38</v>
      </c>
      <c r="B832" s="221" t="s">
        <v>1404</v>
      </c>
      <c r="C832" s="225" t="s">
        <v>1405</v>
      </c>
      <c r="D832" s="226">
        <v>1216.4100000000001</v>
      </c>
      <c r="E832" s="226">
        <v>537.11</v>
      </c>
      <c r="F832" s="226">
        <v>13.18</v>
      </c>
      <c r="G832" s="226">
        <v>666.12</v>
      </c>
      <c r="H832" s="227">
        <v>10421.719999999999</v>
      </c>
      <c r="I832" s="227">
        <v>6386.1</v>
      </c>
      <c r="J832" s="227">
        <v>85.09</v>
      </c>
      <c r="K832" s="227">
        <v>3950.53</v>
      </c>
      <c r="L832" s="365">
        <v>8.5676046727665831</v>
      </c>
      <c r="M832" s="365">
        <v>11.889743255571485</v>
      </c>
      <c r="N832" s="365">
        <v>6.4559939301972689</v>
      </c>
      <c r="O832" s="365">
        <v>5.9306581396745335</v>
      </c>
      <c r="P832" s="228"/>
      <c r="Q832" s="228"/>
      <c r="R832" s="228">
        <v>4</v>
      </c>
    </row>
    <row r="833" spans="1:18" ht="72">
      <c r="A833" s="224">
        <v>39</v>
      </c>
      <c r="B833" s="221" t="s">
        <v>1406</v>
      </c>
      <c r="C833" s="225" t="s">
        <v>1407</v>
      </c>
      <c r="D833" s="226">
        <v>3777.33</v>
      </c>
      <c r="E833" s="226">
        <v>2423.35</v>
      </c>
      <c r="F833" s="226">
        <v>26.36</v>
      </c>
      <c r="G833" s="226">
        <v>1327.62</v>
      </c>
      <c r="H833" s="227">
        <v>36858.660000000003</v>
      </c>
      <c r="I833" s="227">
        <v>28813.22</v>
      </c>
      <c r="J833" s="227">
        <v>170.19</v>
      </c>
      <c r="K833" s="227">
        <v>7875.25</v>
      </c>
      <c r="L833" s="365">
        <v>9.7578607111372335</v>
      </c>
      <c r="M833" s="365">
        <v>11.889830193740071</v>
      </c>
      <c r="N833" s="365">
        <v>6.4563732928679816</v>
      </c>
      <c r="O833" s="365">
        <v>5.931855500821019</v>
      </c>
      <c r="P833" s="228"/>
      <c r="Q833" s="228"/>
      <c r="R833" s="228">
        <v>4</v>
      </c>
    </row>
    <row r="834" spans="1:18" ht="84">
      <c r="A834" s="224">
        <v>40</v>
      </c>
      <c r="B834" s="221" t="s">
        <v>1408</v>
      </c>
      <c r="C834" s="225" t="s">
        <v>1409</v>
      </c>
      <c r="D834" s="226">
        <v>1098.5999999999999</v>
      </c>
      <c r="E834" s="226">
        <v>419.3</v>
      </c>
      <c r="F834" s="226">
        <v>13.18</v>
      </c>
      <c r="G834" s="226">
        <v>666.12</v>
      </c>
      <c r="H834" s="227">
        <v>9020.98</v>
      </c>
      <c r="I834" s="227">
        <v>4985.3599999999997</v>
      </c>
      <c r="J834" s="227">
        <v>85.09</v>
      </c>
      <c r="K834" s="227">
        <v>3950.53</v>
      </c>
      <c r="L834" s="365">
        <v>8.2113417076278896</v>
      </c>
      <c r="M834" s="365">
        <v>11.889720963510612</v>
      </c>
      <c r="N834" s="365">
        <v>6.4559939301972689</v>
      </c>
      <c r="O834" s="365">
        <v>5.9306581396745335</v>
      </c>
      <c r="P834" s="228"/>
      <c r="Q834" s="228"/>
      <c r="R834" s="228">
        <v>4</v>
      </c>
    </row>
    <row r="835" spans="1:18" ht="72">
      <c r="A835" s="224">
        <v>41</v>
      </c>
      <c r="B835" s="221" t="s">
        <v>1410</v>
      </c>
      <c r="C835" s="225" t="s">
        <v>1411</v>
      </c>
      <c r="D835" s="226">
        <v>3493.09</v>
      </c>
      <c r="E835" s="226">
        <v>2139.11</v>
      </c>
      <c r="F835" s="226">
        <v>26.36</v>
      </c>
      <c r="G835" s="226">
        <v>1327.62</v>
      </c>
      <c r="H835" s="227">
        <v>33479.06</v>
      </c>
      <c r="I835" s="227">
        <v>25433.62</v>
      </c>
      <c r="J835" s="227">
        <v>170.19</v>
      </c>
      <c r="K835" s="227">
        <v>7875.25</v>
      </c>
      <c r="L835" s="365">
        <v>9.5843679950988943</v>
      </c>
      <c r="M835" s="365">
        <v>11.889813988060453</v>
      </c>
      <c r="N835" s="365">
        <v>6.4563732928679816</v>
      </c>
      <c r="O835" s="365">
        <v>5.931855500821019</v>
      </c>
      <c r="P835" s="228"/>
      <c r="Q835" s="228"/>
      <c r="R835" s="228">
        <v>4</v>
      </c>
    </row>
    <row r="836" spans="1:18" ht="84">
      <c r="A836" s="229">
        <v>42</v>
      </c>
      <c r="B836" s="230" t="s">
        <v>1412</v>
      </c>
      <c r="C836" s="231" t="s">
        <v>1413</v>
      </c>
      <c r="D836" s="232">
        <v>1055.76</v>
      </c>
      <c r="E836" s="232">
        <v>376.46</v>
      </c>
      <c r="F836" s="232">
        <v>13.18</v>
      </c>
      <c r="G836" s="232">
        <v>666.12</v>
      </c>
      <c r="H836" s="233">
        <v>8511.6200000000008</v>
      </c>
      <c r="I836" s="233">
        <v>4476</v>
      </c>
      <c r="J836" s="233">
        <v>85.09</v>
      </c>
      <c r="K836" s="233">
        <v>3950.53</v>
      </c>
      <c r="L836" s="366">
        <v>8.0620785026900066</v>
      </c>
      <c r="M836" s="366">
        <v>11.889709398076821</v>
      </c>
      <c r="N836" s="366">
        <v>6.4559939301972689</v>
      </c>
      <c r="O836" s="366">
        <v>5.9306581396745335</v>
      </c>
      <c r="P836" s="234"/>
      <c r="Q836" s="234"/>
      <c r="R836" s="234">
        <v>4</v>
      </c>
    </row>
    <row r="837" spans="1:18" ht="12.75">
      <c r="A837" s="101" t="s">
        <v>1414</v>
      </c>
      <c r="B837" s="100"/>
      <c r="C837" s="100"/>
      <c r="D837" s="100"/>
      <c r="E837" s="100"/>
      <c r="F837" s="100"/>
      <c r="G837" s="100"/>
      <c r="H837" s="100"/>
      <c r="I837" s="100"/>
      <c r="J837" s="100"/>
      <c r="K837" s="100"/>
      <c r="L837" s="100"/>
      <c r="M837" s="100"/>
      <c r="N837" s="100"/>
      <c r="O837" s="100"/>
      <c r="P837" s="100"/>
      <c r="Q837" s="100"/>
      <c r="R837" s="100"/>
    </row>
    <row r="838" spans="1:18" ht="72">
      <c r="A838" s="224">
        <v>43</v>
      </c>
      <c r="B838" s="221" t="s">
        <v>1415</v>
      </c>
      <c r="C838" s="225" t="s">
        <v>1416</v>
      </c>
      <c r="D838" s="226">
        <v>5011.7700000000004</v>
      </c>
      <c r="E838" s="226">
        <v>2736.73</v>
      </c>
      <c r="F838" s="226">
        <v>26.36</v>
      </c>
      <c r="G838" s="226">
        <v>2248.6799999999998</v>
      </c>
      <c r="H838" s="227">
        <v>46102.2</v>
      </c>
      <c r="I838" s="227">
        <v>32539.19</v>
      </c>
      <c r="J838" s="227">
        <v>170.19</v>
      </c>
      <c r="K838" s="227">
        <v>13392.82</v>
      </c>
      <c r="L838" s="365">
        <v>9.1987860576203602</v>
      </c>
      <c r="M838" s="365">
        <v>11.889806447841035</v>
      </c>
      <c r="N838" s="365">
        <v>6.4563732928679816</v>
      </c>
      <c r="O838" s="365">
        <v>5.9558585481260122</v>
      </c>
      <c r="P838" s="228"/>
      <c r="Q838" s="228"/>
      <c r="R838" s="228">
        <v>5</v>
      </c>
    </row>
    <row r="839" spans="1:18" ht="84">
      <c r="A839" s="224">
        <v>44</v>
      </c>
      <c r="B839" s="221" t="s">
        <v>1417</v>
      </c>
      <c r="C839" s="225" t="s">
        <v>1418</v>
      </c>
      <c r="D839" s="226">
        <v>1134.6300000000001</v>
      </c>
      <c r="E839" s="226">
        <v>437.72</v>
      </c>
      <c r="F839" s="226">
        <v>13.18</v>
      </c>
      <c r="G839" s="226">
        <v>683.73</v>
      </c>
      <c r="H839" s="227">
        <v>9210.86</v>
      </c>
      <c r="I839" s="227">
        <v>5204.3900000000003</v>
      </c>
      <c r="J839" s="227">
        <v>85.09</v>
      </c>
      <c r="K839" s="227">
        <v>3921.38</v>
      </c>
      <c r="L839" s="365">
        <v>8.1179415316006089</v>
      </c>
      <c r="M839" s="365">
        <v>11.889769715800055</v>
      </c>
      <c r="N839" s="365">
        <v>6.4559939301972689</v>
      </c>
      <c r="O839" s="365">
        <v>5.7352756204934696</v>
      </c>
      <c r="P839" s="228"/>
      <c r="Q839" s="228"/>
      <c r="R839" s="228">
        <v>5</v>
      </c>
    </row>
    <row r="840" spans="1:18" ht="72">
      <c r="A840" s="224">
        <v>45</v>
      </c>
      <c r="B840" s="221" t="s">
        <v>1419</v>
      </c>
      <c r="C840" s="225" t="s">
        <v>1420</v>
      </c>
      <c r="D840" s="226">
        <v>4604.79</v>
      </c>
      <c r="E840" s="226">
        <v>2329.75</v>
      </c>
      <c r="F840" s="226">
        <v>26.36</v>
      </c>
      <c r="G840" s="226">
        <v>2248.6799999999998</v>
      </c>
      <c r="H840" s="227">
        <v>41263.279999999999</v>
      </c>
      <c r="I840" s="227">
        <v>27700.27</v>
      </c>
      <c r="J840" s="227">
        <v>170.19</v>
      </c>
      <c r="K840" s="227">
        <v>13392.82</v>
      </c>
      <c r="L840" s="365">
        <v>8.9609471876024749</v>
      </c>
      <c r="M840" s="365">
        <v>11.889803626998605</v>
      </c>
      <c r="N840" s="365">
        <v>6.4563732928679816</v>
      </c>
      <c r="O840" s="365">
        <v>5.9558585481260122</v>
      </c>
      <c r="P840" s="228"/>
      <c r="Q840" s="228"/>
      <c r="R840" s="228">
        <v>5</v>
      </c>
    </row>
    <row r="841" spans="1:18" ht="84">
      <c r="A841" s="224">
        <v>46</v>
      </c>
      <c r="B841" s="221" t="s">
        <v>1421</v>
      </c>
      <c r="C841" s="225" t="s">
        <v>1422</v>
      </c>
      <c r="D841" s="226">
        <v>1070.3699999999999</v>
      </c>
      <c r="E841" s="226">
        <v>373.46</v>
      </c>
      <c r="F841" s="226">
        <v>13.18</v>
      </c>
      <c r="G841" s="226">
        <v>683.73</v>
      </c>
      <c r="H841" s="227">
        <v>8446.82</v>
      </c>
      <c r="I841" s="227">
        <v>4440.3500000000004</v>
      </c>
      <c r="J841" s="227">
        <v>85.09</v>
      </c>
      <c r="K841" s="227">
        <v>3921.38</v>
      </c>
      <c r="L841" s="365">
        <v>7.8914954641852821</v>
      </c>
      <c r="M841" s="365">
        <v>11.889760616933541</v>
      </c>
      <c r="N841" s="365">
        <v>6.4559939301972689</v>
      </c>
      <c r="O841" s="365">
        <v>5.7352756204934696</v>
      </c>
      <c r="P841" s="228"/>
      <c r="Q841" s="228"/>
      <c r="R841" s="228">
        <v>5</v>
      </c>
    </row>
    <row r="842" spans="1:18" ht="72">
      <c r="A842" s="224">
        <v>47</v>
      </c>
      <c r="B842" s="221" t="s">
        <v>1423</v>
      </c>
      <c r="C842" s="225" t="s">
        <v>1424</v>
      </c>
      <c r="D842" s="226">
        <v>4331.1499999999996</v>
      </c>
      <c r="E842" s="226">
        <v>2056.11</v>
      </c>
      <c r="F842" s="226">
        <v>26.36</v>
      </c>
      <c r="G842" s="226">
        <v>2248.6799999999998</v>
      </c>
      <c r="H842" s="227">
        <v>38009.74</v>
      </c>
      <c r="I842" s="227">
        <v>24446.73</v>
      </c>
      <c r="J842" s="227">
        <v>170.19</v>
      </c>
      <c r="K842" s="227">
        <v>13392.82</v>
      </c>
      <c r="L842" s="365">
        <v>8.7759001650831774</v>
      </c>
      <c r="M842" s="365">
        <v>11.889796752119292</v>
      </c>
      <c r="N842" s="365">
        <v>6.4563732928679816</v>
      </c>
      <c r="O842" s="365">
        <v>5.9558585481260122</v>
      </c>
      <c r="P842" s="228"/>
      <c r="Q842" s="228"/>
      <c r="R842" s="228">
        <v>5</v>
      </c>
    </row>
    <row r="843" spans="1:18" ht="84">
      <c r="A843" s="229">
        <v>48</v>
      </c>
      <c r="B843" s="230" t="s">
        <v>1425</v>
      </c>
      <c r="C843" s="231" t="s">
        <v>1426</v>
      </c>
      <c r="D843" s="232">
        <v>1038.24</v>
      </c>
      <c r="E843" s="232">
        <v>341.33</v>
      </c>
      <c r="F843" s="232">
        <v>13.18</v>
      </c>
      <c r="G843" s="232">
        <v>683.73</v>
      </c>
      <c r="H843" s="233">
        <v>8064.8</v>
      </c>
      <c r="I843" s="233">
        <v>4058.33</v>
      </c>
      <c r="J843" s="233">
        <v>85.09</v>
      </c>
      <c r="K843" s="233">
        <v>3921.38</v>
      </c>
      <c r="L843" s="366">
        <v>7.7677608260132534</v>
      </c>
      <c r="M843" s="366">
        <v>11.889754782761552</v>
      </c>
      <c r="N843" s="366">
        <v>6.4559939301972689</v>
      </c>
      <c r="O843" s="366">
        <v>5.7352756204934696</v>
      </c>
      <c r="P843" s="234"/>
      <c r="Q843" s="234"/>
      <c r="R843" s="234">
        <v>5</v>
      </c>
    </row>
    <row r="844" spans="1:18" ht="12.75">
      <c r="A844" s="101" t="s">
        <v>1427</v>
      </c>
      <c r="B844" s="100"/>
      <c r="C844" s="100"/>
      <c r="D844" s="100"/>
      <c r="E844" s="100"/>
      <c r="F844" s="100"/>
      <c r="G844" s="100"/>
      <c r="H844" s="100"/>
      <c r="I844" s="100"/>
      <c r="J844" s="100"/>
      <c r="K844" s="100"/>
      <c r="L844" s="100"/>
      <c r="M844" s="100"/>
      <c r="N844" s="100"/>
      <c r="O844" s="100"/>
      <c r="P844" s="100"/>
      <c r="Q844" s="100"/>
      <c r="R844" s="100"/>
    </row>
    <row r="845" spans="1:18" ht="60">
      <c r="A845" s="224">
        <v>49</v>
      </c>
      <c r="B845" s="221" t="s">
        <v>1428</v>
      </c>
      <c r="C845" s="225" t="s">
        <v>1429</v>
      </c>
      <c r="D845" s="226">
        <v>4369.99</v>
      </c>
      <c r="E845" s="226">
        <v>3098.92</v>
      </c>
      <c r="F845" s="226">
        <v>24.89</v>
      </c>
      <c r="G845" s="226">
        <v>1246.18</v>
      </c>
      <c r="H845" s="227">
        <v>43534.43</v>
      </c>
      <c r="I845" s="227">
        <v>36845.17</v>
      </c>
      <c r="J845" s="227">
        <v>160.72999999999999</v>
      </c>
      <c r="K845" s="227">
        <v>6528.53</v>
      </c>
      <c r="L845" s="365">
        <v>9.9621349247938795</v>
      </c>
      <c r="M845" s="365">
        <v>11.88968092109509</v>
      </c>
      <c r="N845" s="365">
        <v>6.4576134993973477</v>
      </c>
      <c r="O845" s="365">
        <v>5.2388338763260522</v>
      </c>
      <c r="P845" s="228"/>
      <c r="Q845" s="228"/>
      <c r="R845" s="228">
        <v>6</v>
      </c>
    </row>
    <row r="846" spans="1:18" ht="60">
      <c r="A846" s="224">
        <v>50</v>
      </c>
      <c r="B846" s="221" t="s">
        <v>1430</v>
      </c>
      <c r="C846" s="225" t="s">
        <v>1431</v>
      </c>
      <c r="D846" s="226">
        <v>1159.8800000000001</v>
      </c>
      <c r="E846" s="226">
        <v>524.91</v>
      </c>
      <c r="F846" s="226">
        <v>12.45</v>
      </c>
      <c r="G846" s="226">
        <v>622.52</v>
      </c>
      <c r="H846" s="227">
        <v>9581.6</v>
      </c>
      <c r="I846" s="227">
        <v>6241.08</v>
      </c>
      <c r="J846" s="227">
        <v>80.37</v>
      </c>
      <c r="K846" s="227">
        <v>3260.15</v>
      </c>
      <c r="L846" s="365">
        <v>8.2608545711625343</v>
      </c>
      <c r="M846" s="365">
        <v>11.889809681659713</v>
      </c>
      <c r="N846" s="365">
        <v>6.4554216867469885</v>
      </c>
      <c r="O846" s="365">
        <v>5.2370204973334191</v>
      </c>
      <c r="P846" s="228"/>
      <c r="Q846" s="228"/>
      <c r="R846" s="228">
        <v>6</v>
      </c>
    </row>
    <row r="847" spans="1:18" ht="60">
      <c r="A847" s="224">
        <v>51</v>
      </c>
      <c r="B847" s="221" t="s">
        <v>1432</v>
      </c>
      <c r="C847" s="225" t="s">
        <v>1433</v>
      </c>
      <c r="D847" s="226">
        <v>4780.88</v>
      </c>
      <c r="E847" s="226">
        <v>3491.53</v>
      </c>
      <c r="F847" s="226">
        <v>24.89</v>
      </c>
      <c r="G847" s="226">
        <v>1264.46</v>
      </c>
      <c r="H847" s="227">
        <v>49174.62</v>
      </c>
      <c r="I847" s="227">
        <v>41513.26</v>
      </c>
      <c r="J847" s="227">
        <v>160.72999999999999</v>
      </c>
      <c r="K847" s="227">
        <v>7500.63</v>
      </c>
      <c r="L847" s="365">
        <v>10.285683807165208</v>
      </c>
      <c r="M847" s="365">
        <v>11.889704513494085</v>
      </c>
      <c r="N847" s="365">
        <v>6.4576134993973477</v>
      </c>
      <c r="O847" s="365">
        <v>5.9318839662780949</v>
      </c>
      <c r="P847" s="228"/>
      <c r="Q847" s="228"/>
      <c r="R847" s="228">
        <v>6</v>
      </c>
    </row>
    <row r="848" spans="1:18" ht="60">
      <c r="A848" s="224">
        <v>52</v>
      </c>
      <c r="B848" s="221" t="s">
        <v>1434</v>
      </c>
      <c r="C848" s="225" t="s">
        <v>1435</v>
      </c>
      <c r="D848" s="226">
        <v>1264.46</v>
      </c>
      <c r="E848" s="226">
        <v>620.35</v>
      </c>
      <c r="F848" s="226">
        <v>12.45</v>
      </c>
      <c r="G848" s="226">
        <v>631.66</v>
      </c>
      <c r="H848" s="227">
        <v>11202.38</v>
      </c>
      <c r="I848" s="227">
        <v>7375.82</v>
      </c>
      <c r="J848" s="227">
        <v>80.37</v>
      </c>
      <c r="K848" s="227">
        <v>3746.19</v>
      </c>
      <c r="L848" s="365">
        <v>8.8594182496876126</v>
      </c>
      <c r="M848" s="365">
        <v>11.889771902958007</v>
      </c>
      <c r="N848" s="365">
        <v>6.4554216867469885</v>
      </c>
      <c r="O848" s="365">
        <v>5.9307063926796069</v>
      </c>
      <c r="P848" s="228"/>
      <c r="Q848" s="228"/>
      <c r="R848" s="228">
        <v>6</v>
      </c>
    </row>
    <row r="849" spans="1:18" ht="72">
      <c r="A849" s="224">
        <v>53</v>
      </c>
      <c r="B849" s="221" t="s">
        <v>1436</v>
      </c>
      <c r="C849" s="225" t="s">
        <v>1437</v>
      </c>
      <c r="D849" s="226">
        <v>5651.96</v>
      </c>
      <c r="E849" s="226">
        <v>3468.06</v>
      </c>
      <c r="F849" s="226">
        <v>28.56</v>
      </c>
      <c r="G849" s="226">
        <v>2155.34</v>
      </c>
      <c r="H849" s="227">
        <v>54257.39</v>
      </c>
      <c r="I849" s="227">
        <v>41234.14</v>
      </c>
      <c r="J849" s="227">
        <v>184.37</v>
      </c>
      <c r="K849" s="227">
        <v>12838.88</v>
      </c>
      <c r="L849" s="365">
        <v>9.599747698143652</v>
      </c>
      <c r="M849" s="365">
        <v>11.889684722870999</v>
      </c>
      <c r="N849" s="365">
        <v>6.4555322128851547</v>
      </c>
      <c r="O849" s="365">
        <v>5.9567771210110694</v>
      </c>
      <c r="P849" s="228"/>
      <c r="Q849" s="228"/>
      <c r="R849" s="228">
        <v>6</v>
      </c>
    </row>
    <row r="850" spans="1:18" ht="84">
      <c r="A850" s="229">
        <v>54</v>
      </c>
      <c r="B850" s="230" t="s">
        <v>1438</v>
      </c>
      <c r="C850" s="231" t="s">
        <v>1439</v>
      </c>
      <c r="D850" s="232">
        <v>1192.27</v>
      </c>
      <c r="E850" s="232">
        <v>524.91</v>
      </c>
      <c r="F850" s="232">
        <v>14.28</v>
      </c>
      <c r="G850" s="232">
        <v>653.08000000000004</v>
      </c>
      <c r="H850" s="233">
        <v>10081.030000000001</v>
      </c>
      <c r="I850" s="233">
        <v>6241.08</v>
      </c>
      <c r="J850" s="233">
        <v>92.18</v>
      </c>
      <c r="K850" s="233">
        <v>3747.77</v>
      </c>
      <c r="L850" s="366">
        <v>8.4553247167168522</v>
      </c>
      <c r="M850" s="366">
        <v>11.889809681659713</v>
      </c>
      <c r="N850" s="366">
        <v>6.4551820728291327</v>
      </c>
      <c r="O850" s="366">
        <v>5.7386078275249579</v>
      </c>
      <c r="P850" s="234"/>
      <c r="Q850" s="234"/>
      <c r="R850" s="234">
        <v>6</v>
      </c>
    </row>
    <row r="851" spans="1:18" ht="12.75">
      <c r="A851" s="101" t="s">
        <v>1440</v>
      </c>
      <c r="B851" s="100"/>
      <c r="C851" s="100"/>
      <c r="D851" s="100"/>
      <c r="E851" s="100"/>
      <c r="F851" s="100"/>
      <c r="G851" s="100"/>
      <c r="H851" s="100"/>
      <c r="I851" s="100"/>
      <c r="J851" s="100"/>
      <c r="K851" s="100"/>
      <c r="L851" s="100"/>
      <c r="M851" s="100"/>
      <c r="N851" s="100"/>
      <c r="O851" s="100"/>
      <c r="P851" s="100"/>
      <c r="Q851" s="100"/>
      <c r="R851" s="100"/>
    </row>
    <row r="852" spans="1:18" ht="60">
      <c r="A852" s="224">
        <v>55</v>
      </c>
      <c r="B852" s="221" t="s">
        <v>1441</v>
      </c>
      <c r="C852" s="225" t="s">
        <v>1442</v>
      </c>
      <c r="D852" s="226">
        <v>6672.83</v>
      </c>
      <c r="E852" s="226">
        <v>4102.57</v>
      </c>
      <c r="F852" s="226">
        <v>42.47</v>
      </c>
      <c r="G852" s="226">
        <v>2527.79</v>
      </c>
      <c r="H852" s="227">
        <v>64046.06</v>
      </c>
      <c r="I852" s="227">
        <v>48778.86</v>
      </c>
      <c r="J852" s="227">
        <v>274.19</v>
      </c>
      <c r="K852" s="227">
        <v>14993.01</v>
      </c>
      <c r="L852" s="365">
        <v>9.5980356160729396</v>
      </c>
      <c r="M852" s="365">
        <v>11.889830033369329</v>
      </c>
      <c r="N852" s="365">
        <v>6.4560866493995759</v>
      </c>
      <c r="O852" s="365">
        <v>5.9312719806629506</v>
      </c>
      <c r="P852" s="228"/>
      <c r="Q852" s="228"/>
      <c r="R852" s="228">
        <v>7</v>
      </c>
    </row>
    <row r="853" spans="1:18" ht="60">
      <c r="A853" s="224">
        <v>56</v>
      </c>
      <c r="B853" s="221" t="s">
        <v>1443</v>
      </c>
      <c r="C853" s="225" t="s">
        <v>1444</v>
      </c>
      <c r="D853" s="226">
        <v>7301.51</v>
      </c>
      <c r="E853" s="226">
        <v>4731.25</v>
      </c>
      <c r="F853" s="226">
        <v>42.47</v>
      </c>
      <c r="G853" s="226">
        <v>2527.79</v>
      </c>
      <c r="H853" s="227">
        <v>71520.350000000006</v>
      </c>
      <c r="I853" s="227">
        <v>56253.15</v>
      </c>
      <c r="J853" s="227">
        <v>274.19</v>
      </c>
      <c r="K853" s="227">
        <v>14993.01</v>
      </c>
      <c r="L853" s="365">
        <v>9.7952820717906306</v>
      </c>
      <c r="M853" s="365">
        <v>11.88970145310436</v>
      </c>
      <c r="N853" s="365">
        <v>6.4560866493995759</v>
      </c>
      <c r="O853" s="365">
        <v>5.9312719806629506</v>
      </c>
      <c r="P853" s="228"/>
      <c r="Q853" s="228"/>
      <c r="R853" s="228">
        <v>7</v>
      </c>
    </row>
    <row r="854" spans="1:18" ht="60">
      <c r="A854" s="224">
        <v>57</v>
      </c>
      <c r="B854" s="221" t="s">
        <v>1445</v>
      </c>
      <c r="C854" s="225" t="s">
        <v>1446</v>
      </c>
      <c r="D854" s="226">
        <v>6611.96</v>
      </c>
      <c r="E854" s="226">
        <v>3742.61</v>
      </c>
      <c r="F854" s="226">
        <v>42.47</v>
      </c>
      <c r="G854" s="226">
        <v>2826.88</v>
      </c>
      <c r="H854" s="227">
        <v>61115.85</v>
      </c>
      <c r="I854" s="227">
        <v>44498.96</v>
      </c>
      <c r="J854" s="227">
        <v>274.19</v>
      </c>
      <c r="K854" s="227">
        <v>16342.7</v>
      </c>
      <c r="L854" s="365">
        <v>9.2432274242433401</v>
      </c>
      <c r="M854" s="365">
        <v>11.889820205685337</v>
      </c>
      <c r="N854" s="365">
        <v>6.4560866493995759</v>
      </c>
      <c r="O854" s="365">
        <v>5.7811792506225945</v>
      </c>
      <c r="P854" s="228"/>
      <c r="Q854" s="228"/>
      <c r="R854" s="228">
        <v>7</v>
      </c>
    </row>
    <row r="855" spans="1:18" ht="60">
      <c r="A855" s="229">
        <v>58</v>
      </c>
      <c r="B855" s="230" t="s">
        <v>1447</v>
      </c>
      <c r="C855" s="231" t="s">
        <v>1448</v>
      </c>
      <c r="D855" s="232">
        <v>7185.5</v>
      </c>
      <c r="E855" s="232">
        <v>4316.1499999999996</v>
      </c>
      <c r="F855" s="232">
        <v>42.47</v>
      </c>
      <c r="G855" s="232">
        <v>2826.88</v>
      </c>
      <c r="H855" s="233">
        <v>67934.570000000007</v>
      </c>
      <c r="I855" s="233">
        <v>51317.68</v>
      </c>
      <c r="J855" s="233">
        <v>274.19</v>
      </c>
      <c r="K855" s="233">
        <v>16342.7</v>
      </c>
      <c r="L855" s="366">
        <v>9.4543970496138066</v>
      </c>
      <c r="M855" s="366">
        <v>11.889688727222179</v>
      </c>
      <c r="N855" s="366">
        <v>6.4560866493995759</v>
      </c>
      <c r="O855" s="366">
        <v>5.7811792506225945</v>
      </c>
      <c r="P855" s="234"/>
      <c r="Q855" s="234"/>
      <c r="R855" s="234">
        <v>7</v>
      </c>
    </row>
    <row r="856" spans="1:18" ht="12.75">
      <c r="A856" s="101" t="s">
        <v>1449</v>
      </c>
      <c r="B856" s="100"/>
      <c r="C856" s="100"/>
      <c r="D856" s="100"/>
      <c r="E856" s="100"/>
      <c r="F856" s="100"/>
      <c r="G856" s="100"/>
      <c r="H856" s="100"/>
      <c r="I856" s="100"/>
      <c r="J856" s="100"/>
      <c r="K856" s="100"/>
      <c r="L856" s="100"/>
      <c r="M856" s="100"/>
      <c r="N856" s="100"/>
      <c r="O856" s="100"/>
      <c r="P856" s="100"/>
      <c r="Q856" s="100"/>
      <c r="R856" s="100"/>
    </row>
    <row r="857" spans="1:18" ht="72">
      <c r="A857" s="224">
        <v>59</v>
      </c>
      <c r="B857" s="221" t="s">
        <v>1450</v>
      </c>
      <c r="C857" s="225" t="s">
        <v>1451</v>
      </c>
      <c r="D857" s="226">
        <v>9799.85</v>
      </c>
      <c r="E857" s="226">
        <v>6180.41</v>
      </c>
      <c r="F857" s="226">
        <v>59.31</v>
      </c>
      <c r="G857" s="226">
        <v>3560.13</v>
      </c>
      <c r="H857" s="227">
        <v>95362.95</v>
      </c>
      <c r="I857" s="227">
        <v>73487.33</v>
      </c>
      <c r="J857" s="227">
        <v>382.92</v>
      </c>
      <c r="K857" s="227">
        <v>21492.7</v>
      </c>
      <c r="L857" s="365">
        <v>9.7310622101358693</v>
      </c>
      <c r="M857" s="365">
        <v>11.890364878705459</v>
      </c>
      <c r="N857" s="365">
        <v>6.456246838644411</v>
      </c>
      <c r="O857" s="365">
        <v>6.0370548266495883</v>
      </c>
      <c r="P857" s="228"/>
      <c r="Q857" s="228"/>
      <c r="R857" s="228">
        <v>8</v>
      </c>
    </row>
    <row r="858" spans="1:18" ht="72">
      <c r="A858" s="224">
        <v>60</v>
      </c>
      <c r="B858" s="221" t="s">
        <v>1452</v>
      </c>
      <c r="C858" s="225" t="s">
        <v>1453</v>
      </c>
      <c r="D858" s="226">
        <v>9051.85</v>
      </c>
      <c r="E858" s="226">
        <v>5432.41</v>
      </c>
      <c r="F858" s="226">
        <v>59.31</v>
      </c>
      <c r="G858" s="226">
        <v>3560.13</v>
      </c>
      <c r="H858" s="227">
        <v>86468.89</v>
      </c>
      <c r="I858" s="227">
        <v>64593.27</v>
      </c>
      <c r="J858" s="227">
        <v>382.92</v>
      </c>
      <c r="K858" s="227">
        <v>21492.7</v>
      </c>
      <c r="L858" s="365">
        <v>9.5526207349878742</v>
      </c>
      <c r="M858" s="365">
        <v>11.890352532301501</v>
      </c>
      <c r="N858" s="365">
        <v>6.456246838644411</v>
      </c>
      <c r="O858" s="365">
        <v>6.0370548266495883</v>
      </c>
      <c r="P858" s="228"/>
      <c r="Q858" s="228"/>
      <c r="R858" s="228">
        <v>8</v>
      </c>
    </row>
    <row r="859" spans="1:18" ht="72">
      <c r="A859" s="224">
        <v>61</v>
      </c>
      <c r="B859" s="221" t="s">
        <v>1454</v>
      </c>
      <c r="C859" s="225" t="s">
        <v>1455</v>
      </c>
      <c r="D859" s="226">
        <v>11285.34</v>
      </c>
      <c r="E859" s="226">
        <v>7665.9</v>
      </c>
      <c r="F859" s="226">
        <v>59.31</v>
      </c>
      <c r="G859" s="226">
        <v>3560.13</v>
      </c>
      <c r="H859" s="227">
        <v>113021.77</v>
      </c>
      <c r="I859" s="227">
        <v>91146.15</v>
      </c>
      <c r="J859" s="227">
        <v>382.92</v>
      </c>
      <c r="K859" s="227">
        <v>21492.7</v>
      </c>
      <c r="L859" s="365">
        <v>10.01491935555331</v>
      </c>
      <c r="M859" s="365">
        <v>11.889817242593825</v>
      </c>
      <c r="N859" s="365">
        <v>6.456246838644411</v>
      </c>
      <c r="O859" s="365">
        <v>6.0370548266495883</v>
      </c>
      <c r="P859" s="228"/>
      <c r="Q859" s="228"/>
      <c r="R859" s="228">
        <v>8</v>
      </c>
    </row>
    <row r="860" spans="1:18" ht="72">
      <c r="A860" s="224">
        <v>62</v>
      </c>
      <c r="B860" s="221" t="s">
        <v>1456</v>
      </c>
      <c r="C860" s="225" t="s">
        <v>1457</v>
      </c>
      <c r="D860" s="226">
        <v>10354</v>
      </c>
      <c r="E860" s="226">
        <v>6734.56</v>
      </c>
      <c r="F860" s="226">
        <v>59.31</v>
      </c>
      <c r="G860" s="226">
        <v>3560.13</v>
      </c>
      <c r="H860" s="227">
        <v>101948.29</v>
      </c>
      <c r="I860" s="227">
        <v>80072.67</v>
      </c>
      <c r="J860" s="227">
        <v>382.92</v>
      </c>
      <c r="K860" s="227">
        <v>21492.7</v>
      </c>
      <c r="L860" s="365">
        <v>9.8462710063743479</v>
      </c>
      <c r="M860" s="365">
        <v>11.889814627830177</v>
      </c>
      <c r="N860" s="365">
        <v>6.456246838644411</v>
      </c>
      <c r="O860" s="365">
        <v>6.0370548266495883</v>
      </c>
      <c r="P860" s="228"/>
      <c r="Q860" s="228"/>
      <c r="R860" s="228">
        <v>8</v>
      </c>
    </row>
    <row r="861" spans="1:18" ht="60">
      <c r="A861" s="224">
        <v>63</v>
      </c>
      <c r="B861" s="221" t="s">
        <v>1458</v>
      </c>
      <c r="C861" s="225" t="s">
        <v>1459</v>
      </c>
      <c r="D861" s="226">
        <v>9474.86</v>
      </c>
      <c r="E861" s="226">
        <v>4985.83</v>
      </c>
      <c r="F861" s="226">
        <v>59.31</v>
      </c>
      <c r="G861" s="226">
        <v>4429.72</v>
      </c>
      <c r="H861" s="227">
        <v>86301.83</v>
      </c>
      <c r="I861" s="227">
        <v>59283.25</v>
      </c>
      <c r="J861" s="227">
        <v>382.92</v>
      </c>
      <c r="K861" s="227">
        <v>26635.66</v>
      </c>
      <c r="L861" s="365">
        <v>9.1085071441688843</v>
      </c>
      <c r="M861" s="365">
        <v>11.890347244089751</v>
      </c>
      <c r="N861" s="365">
        <v>6.456246838644411</v>
      </c>
      <c r="O861" s="365">
        <v>6.0129443847466657</v>
      </c>
      <c r="P861" s="228"/>
      <c r="Q861" s="228"/>
      <c r="R861" s="228">
        <v>8</v>
      </c>
    </row>
    <row r="862" spans="1:18" ht="60">
      <c r="A862" s="224">
        <v>64</v>
      </c>
      <c r="B862" s="221" t="s">
        <v>1460</v>
      </c>
      <c r="C862" s="225" t="s">
        <v>1461</v>
      </c>
      <c r="D862" s="226">
        <v>8876.66</v>
      </c>
      <c r="E862" s="226">
        <v>4387.63</v>
      </c>
      <c r="F862" s="226">
        <v>59.31</v>
      </c>
      <c r="G862" s="226">
        <v>4429.72</v>
      </c>
      <c r="H862" s="227">
        <v>79189.100000000006</v>
      </c>
      <c r="I862" s="227">
        <v>52170.52</v>
      </c>
      <c r="J862" s="227">
        <v>382.92</v>
      </c>
      <c r="K862" s="227">
        <v>26635.66</v>
      </c>
      <c r="L862" s="365">
        <v>8.9210468802454983</v>
      </c>
      <c r="M862" s="365">
        <v>11.890364502020452</v>
      </c>
      <c r="N862" s="365">
        <v>6.456246838644411</v>
      </c>
      <c r="O862" s="365">
        <v>6.0129443847466657</v>
      </c>
      <c r="P862" s="228"/>
      <c r="Q862" s="228"/>
      <c r="R862" s="228">
        <v>8</v>
      </c>
    </row>
    <row r="863" spans="1:18" ht="60">
      <c r="A863" s="224">
        <v>65</v>
      </c>
      <c r="B863" s="221" t="s">
        <v>1462</v>
      </c>
      <c r="C863" s="225" t="s">
        <v>1463</v>
      </c>
      <c r="D863" s="226">
        <v>10669.99</v>
      </c>
      <c r="E863" s="226">
        <v>6180.96</v>
      </c>
      <c r="F863" s="226">
        <v>59.31</v>
      </c>
      <c r="G863" s="226">
        <v>4429.72</v>
      </c>
      <c r="H863" s="227">
        <v>100509.04</v>
      </c>
      <c r="I863" s="227">
        <v>73490.460000000006</v>
      </c>
      <c r="J863" s="227">
        <v>382.92</v>
      </c>
      <c r="K863" s="227">
        <v>26635.66</v>
      </c>
      <c r="L863" s="365">
        <v>9.4197876474111037</v>
      </c>
      <c r="M863" s="365">
        <v>11.889813232895861</v>
      </c>
      <c r="N863" s="365">
        <v>6.456246838644411</v>
      </c>
      <c r="O863" s="365">
        <v>6.0129443847466657</v>
      </c>
      <c r="P863" s="228"/>
      <c r="Q863" s="228"/>
      <c r="R863" s="228">
        <v>8</v>
      </c>
    </row>
    <row r="864" spans="1:18" ht="60">
      <c r="A864" s="229">
        <v>66</v>
      </c>
      <c r="B864" s="230" t="s">
        <v>1464</v>
      </c>
      <c r="C864" s="231" t="s">
        <v>1465</v>
      </c>
      <c r="D864" s="232">
        <v>9874.5499999999993</v>
      </c>
      <c r="E864" s="232">
        <v>5385.52</v>
      </c>
      <c r="F864" s="232">
        <v>59.31</v>
      </c>
      <c r="G864" s="232">
        <v>4429.72</v>
      </c>
      <c r="H864" s="233">
        <v>91051.5</v>
      </c>
      <c r="I864" s="233">
        <v>64032.92</v>
      </c>
      <c r="J864" s="233">
        <v>382.92</v>
      </c>
      <c r="K864" s="233">
        <v>26635.66</v>
      </c>
      <c r="L864" s="366">
        <v>9.220825252796331</v>
      </c>
      <c r="M864" s="366">
        <v>11.889830508474574</v>
      </c>
      <c r="N864" s="366">
        <v>6.456246838644411</v>
      </c>
      <c r="O864" s="366">
        <v>6.0129443847466657</v>
      </c>
      <c r="P864" s="234"/>
      <c r="Q864" s="234"/>
      <c r="R864" s="234">
        <v>8</v>
      </c>
    </row>
    <row r="865" spans="1:18" ht="12.75">
      <c r="A865" s="101" t="s">
        <v>1466</v>
      </c>
      <c r="B865" s="100"/>
      <c r="C865" s="100"/>
      <c r="D865" s="100"/>
      <c r="E865" s="100"/>
      <c r="F865" s="100"/>
      <c r="G865" s="100"/>
      <c r="H865" s="100"/>
      <c r="I865" s="100"/>
      <c r="J865" s="100"/>
      <c r="K865" s="100"/>
      <c r="L865" s="100"/>
      <c r="M865" s="100"/>
      <c r="N865" s="100"/>
      <c r="O865" s="100"/>
      <c r="P865" s="100"/>
      <c r="Q865" s="100"/>
      <c r="R865" s="100"/>
    </row>
    <row r="866" spans="1:18" ht="24">
      <c r="A866" s="229">
        <v>67</v>
      </c>
      <c r="B866" s="230" t="s">
        <v>1467</v>
      </c>
      <c r="C866" s="231" t="s">
        <v>1468</v>
      </c>
      <c r="D866" s="232">
        <v>5745.91</v>
      </c>
      <c r="E866" s="232">
        <v>3490.39</v>
      </c>
      <c r="F866" s="232">
        <v>43.57</v>
      </c>
      <c r="G866" s="232">
        <v>2211.9499999999998</v>
      </c>
      <c r="H866" s="233">
        <v>54901.31</v>
      </c>
      <c r="I866" s="233">
        <v>41500.11</v>
      </c>
      <c r="J866" s="233">
        <v>281.27999999999997</v>
      </c>
      <c r="K866" s="233">
        <v>13119.92</v>
      </c>
      <c r="L866" s="366">
        <v>9.5548503196186498</v>
      </c>
      <c r="M866" s="366">
        <v>11.889820335263396</v>
      </c>
      <c r="N866" s="366">
        <v>6.4558182235483121</v>
      </c>
      <c r="O866" s="366">
        <v>5.9313818124279489</v>
      </c>
      <c r="P866" s="234"/>
      <c r="Q866" s="234"/>
      <c r="R866" s="234">
        <v>9</v>
      </c>
    </row>
    <row r="867" spans="1:18" ht="12.75">
      <c r="A867" s="101" t="s">
        <v>1469</v>
      </c>
      <c r="B867" s="100"/>
      <c r="C867" s="100"/>
      <c r="D867" s="100"/>
      <c r="E867" s="100"/>
      <c r="F867" s="100"/>
      <c r="G867" s="100"/>
      <c r="H867" s="100"/>
      <c r="I867" s="100"/>
      <c r="J867" s="100"/>
      <c r="K867" s="100"/>
      <c r="L867" s="100"/>
      <c r="M867" s="100"/>
      <c r="N867" s="100"/>
      <c r="O867" s="100"/>
      <c r="P867" s="100"/>
      <c r="Q867" s="100"/>
      <c r="R867" s="100"/>
    </row>
    <row r="868" spans="1:18" ht="72">
      <c r="A868" s="224">
        <v>68</v>
      </c>
      <c r="B868" s="221" t="s">
        <v>1470</v>
      </c>
      <c r="C868" s="225" t="s">
        <v>1471</v>
      </c>
      <c r="D868" s="226">
        <v>3375.08</v>
      </c>
      <c r="E868" s="226">
        <v>2109.23</v>
      </c>
      <c r="F868" s="226">
        <v>1.39</v>
      </c>
      <c r="G868" s="226">
        <v>1264.46</v>
      </c>
      <c r="H868" s="227">
        <v>32584.47</v>
      </c>
      <c r="I868" s="227">
        <v>25078.62</v>
      </c>
      <c r="J868" s="227">
        <v>5.22</v>
      </c>
      <c r="K868" s="227">
        <v>7500.63</v>
      </c>
      <c r="L868" s="365">
        <v>9.6544289320549446</v>
      </c>
      <c r="M868" s="365">
        <v>11.889940878898933</v>
      </c>
      <c r="N868" s="365">
        <v>3.7553956834532376</v>
      </c>
      <c r="O868" s="365">
        <v>5.9318839662780949</v>
      </c>
      <c r="P868" s="228"/>
      <c r="Q868" s="228"/>
      <c r="R868" s="228">
        <v>10</v>
      </c>
    </row>
    <row r="869" spans="1:18" ht="60">
      <c r="A869" s="224">
        <v>69</v>
      </c>
      <c r="B869" s="221" t="s">
        <v>1472</v>
      </c>
      <c r="C869" s="225" t="s">
        <v>1473</v>
      </c>
      <c r="D869" s="226">
        <v>1010.45</v>
      </c>
      <c r="E869" s="226">
        <v>378.08</v>
      </c>
      <c r="F869" s="226">
        <v>0.71</v>
      </c>
      <c r="G869" s="226">
        <v>631.66</v>
      </c>
      <c r="H869" s="227">
        <v>8244.2099999999991</v>
      </c>
      <c r="I869" s="227">
        <v>4495.37</v>
      </c>
      <c r="J869" s="227">
        <v>2.65</v>
      </c>
      <c r="K869" s="227">
        <v>3746.19</v>
      </c>
      <c r="L869" s="365">
        <v>8.1589489831263293</v>
      </c>
      <c r="M869" s="365">
        <v>11.889996826068558</v>
      </c>
      <c r="N869" s="365">
        <v>3.732394366197183</v>
      </c>
      <c r="O869" s="365">
        <v>5.9307063926796069</v>
      </c>
      <c r="P869" s="228"/>
      <c r="Q869" s="228"/>
      <c r="R869" s="228">
        <v>10</v>
      </c>
    </row>
    <row r="870" spans="1:18" ht="72">
      <c r="A870" s="224">
        <v>70</v>
      </c>
      <c r="B870" s="221" t="s">
        <v>1474</v>
      </c>
      <c r="C870" s="225" t="s">
        <v>1475</v>
      </c>
      <c r="D870" s="226">
        <v>3233.06</v>
      </c>
      <c r="E870" s="226">
        <v>1967.21</v>
      </c>
      <c r="F870" s="226">
        <v>1.39</v>
      </c>
      <c r="G870" s="226">
        <v>1264.46</v>
      </c>
      <c r="H870" s="227">
        <v>30895.91</v>
      </c>
      <c r="I870" s="227">
        <v>23390.06</v>
      </c>
      <c r="J870" s="227">
        <v>5.22</v>
      </c>
      <c r="K870" s="227">
        <v>7500.63</v>
      </c>
      <c r="L870" s="365">
        <v>9.5562439298992281</v>
      </c>
      <c r="M870" s="365">
        <v>11.889965992446156</v>
      </c>
      <c r="N870" s="365">
        <v>3.7553956834532376</v>
      </c>
      <c r="O870" s="365">
        <v>5.9318839662780949</v>
      </c>
      <c r="P870" s="228"/>
      <c r="Q870" s="228"/>
      <c r="R870" s="228">
        <v>10</v>
      </c>
    </row>
    <row r="871" spans="1:18" ht="60">
      <c r="A871" s="224">
        <v>71</v>
      </c>
      <c r="B871" s="221" t="s">
        <v>1476</v>
      </c>
      <c r="C871" s="225" t="s">
        <v>1477</v>
      </c>
      <c r="D871" s="226">
        <v>968.65</v>
      </c>
      <c r="E871" s="226">
        <v>336.28</v>
      </c>
      <c r="F871" s="226">
        <v>0.71</v>
      </c>
      <c r="G871" s="226">
        <v>631.66</v>
      </c>
      <c r="H871" s="227">
        <v>7747.21</v>
      </c>
      <c r="I871" s="227">
        <v>3998.37</v>
      </c>
      <c r="J871" s="227">
        <v>2.65</v>
      </c>
      <c r="K871" s="227">
        <v>3746.19</v>
      </c>
      <c r="L871" s="365">
        <v>7.9979455943839364</v>
      </c>
      <c r="M871" s="365">
        <v>11.890002378969907</v>
      </c>
      <c r="N871" s="365">
        <v>3.732394366197183</v>
      </c>
      <c r="O871" s="365">
        <v>5.9307063926796069</v>
      </c>
      <c r="P871" s="228"/>
      <c r="Q871" s="228"/>
      <c r="R871" s="228">
        <v>10</v>
      </c>
    </row>
    <row r="872" spans="1:18" ht="60">
      <c r="A872" s="224">
        <v>72</v>
      </c>
      <c r="B872" s="221" t="s">
        <v>1478</v>
      </c>
      <c r="C872" s="225" t="s">
        <v>1479</v>
      </c>
      <c r="D872" s="226">
        <v>5663</v>
      </c>
      <c r="E872" s="226">
        <v>3763.32</v>
      </c>
      <c r="F872" s="226">
        <v>2.02</v>
      </c>
      <c r="G872" s="226">
        <v>1897.66</v>
      </c>
      <c r="H872" s="227">
        <v>56197.06</v>
      </c>
      <c r="I872" s="227">
        <v>44746.74</v>
      </c>
      <c r="J872" s="227">
        <v>7.57</v>
      </c>
      <c r="K872" s="227">
        <v>11442.75</v>
      </c>
      <c r="L872" s="365">
        <v>9.9235493554653011</v>
      </c>
      <c r="M872" s="365">
        <v>11.890229903383181</v>
      </c>
      <c r="N872" s="365">
        <v>3.7475247524752477</v>
      </c>
      <c r="O872" s="365">
        <v>6.0299263303226072</v>
      </c>
      <c r="P872" s="228"/>
      <c r="Q872" s="228"/>
      <c r="R872" s="228">
        <v>10</v>
      </c>
    </row>
    <row r="873" spans="1:18" ht="60">
      <c r="A873" s="229">
        <v>73</v>
      </c>
      <c r="B873" s="230" t="s">
        <v>1480</v>
      </c>
      <c r="C873" s="231" t="s">
        <v>1481</v>
      </c>
      <c r="D873" s="232">
        <v>5153.3100000000004</v>
      </c>
      <c r="E873" s="232">
        <v>3253.63</v>
      </c>
      <c r="F873" s="232">
        <v>2.02</v>
      </c>
      <c r="G873" s="232">
        <v>1897.66</v>
      </c>
      <c r="H873" s="233">
        <v>50136.65</v>
      </c>
      <c r="I873" s="233">
        <v>38686.33</v>
      </c>
      <c r="J873" s="233">
        <v>7.57</v>
      </c>
      <c r="K873" s="233">
        <v>11442.75</v>
      </c>
      <c r="L873" s="366">
        <v>9.7290188247941618</v>
      </c>
      <c r="M873" s="366">
        <v>11.890205708700744</v>
      </c>
      <c r="N873" s="366">
        <v>3.7475247524752477</v>
      </c>
      <c r="O873" s="366">
        <v>6.0299263303226072</v>
      </c>
      <c r="P873" s="234"/>
      <c r="Q873" s="234"/>
      <c r="R873" s="234">
        <v>10</v>
      </c>
    </row>
    <row r="874" spans="1:18" ht="12.75">
      <c r="A874" s="101" t="s">
        <v>1482</v>
      </c>
      <c r="B874" s="100"/>
      <c r="C874" s="100"/>
      <c r="D874" s="100"/>
      <c r="E874" s="100"/>
      <c r="F874" s="100"/>
      <c r="G874" s="100"/>
      <c r="H874" s="100"/>
      <c r="I874" s="100"/>
      <c r="J874" s="100"/>
      <c r="K874" s="100"/>
      <c r="L874" s="100"/>
      <c r="M874" s="100"/>
      <c r="N874" s="100"/>
      <c r="O874" s="100"/>
      <c r="P874" s="100"/>
      <c r="Q874" s="100"/>
      <c r="R874" s="100"/>
    </row>
    <row r="875" spans="1:18" ht="60">
      <c r="A875" s="224">
        <v>74</v>
      </c>
      <c r="B875" s="221" t="s">
        <v>1483</v>
      </c>
      <c r="C875" s="225" t="s">
        <v>1484</v>
      </c>
      <c r="D875" s="226">
        <v>3834.32</v>
      </c>
      <c r="E875" s="226">
        <v>2569.86</v>
      </c>
      <c r="F875" s="226"/>
      <c r="G875" s="226">
        <v>1264.46</v>
      </c>
      <c r="H875" s="227">
        <v>38056.19</v>
      </c>
      <c r="I875" s="227">
        <v>30555.56</v>
      </c>
      <c r="J875" s="227"/>
      <c r="K875" s="227">
        <v>7500.63</v>
      </c>
      <c r="L875" s="365">
        <v>9.9251470925744325</v>
      </c>
      <c r="M875" s="365">
        <v>11.889970659880305</v>
      </c>
      <c r="N875" s="365" t="s">
        <v>138</v>
      </c>
      <c r="O875" s="365">
        <v>5.9318839662780949</v>
      </c>
      <c r="P875" s="228"/>
      <c r="Q875" s="228"/>
      <c r="R875" s="228">
        <v>11</v>
      </c>
    </row>
    <row r="876" spans="1:18" ht="60">
      <c r="A876" s="224">
        <v>75</v>
      </c>
      <c r="B876" s="221" t="s">
        <v>1485</v>
      </c>
      <c r="C876" s="225" t="s">
        <v>1486</v>
      </c>
      <c r="D876" s="226">
        <v>1072.44</v>
      </c>
      <c r="E876" s="226">
        <v>440.78</v>
      </c>
      <c r="F876" s="226"/>
      <c r="G876" s="226">
        <v>631.66</v>
      </c>
      <c r="H876" s="227">
        <v>8987.06</v>
      </c>
      <c r="I876" s="227">
        <v>5240.87</v>
      </c>
      <c r="J876" s="227"/>
      <c r="K876" s="227">
        <v>3746.19</v>
      </c>
      <c r="L876" s="365">
        <v>8.3800119353996489</v>
      </c>
      <c r="M876" s="365">
        <v>11.889990471436999</v>
      </c>
      <c r="N876" s="365" t="s">
        <v>138</v>
      </c>
      <c r="O876" s="365">
        <v>5.9307063926796069</v>
      </c>
      <c r="P876" s="228"/>
      <c r="Q876" s="228"/>
      <c r="R876" s="228">
        <v>11</v>
      </c>
    </row>
    <row r="877" spans="1:18" ht="60">
      <c r="A877" s="224">
        <v>76</v>
      </c>
      <c r="B877" s="221" t="s">
        <v>1487</v>
      </c>
      <c r="C877" s="225" t="s">
        <v>1488</v>
      </c>
      <c r="D877" s="226">
        <v>3607.87</v>
      </c>
      <c r="E877" s="226">
        <v>2343.41</v>
      </c>
      <c r="F877" s="226"/>
      <c r="G877" s="226">
        <v>1264.46</v>
      </c>
      <c r="H877" s="227">
        <v>35363.69</v>
      </c>
      <c r="I877" s="227">
        <v>27863.06</v>
      </c>
      <c r="J877" s="227"/>
      <c r="K877" s="227">
        <v>7500.63</v>
      </c>
      <c r="L877" s="365">
        <v>9.8018193560189264</v>
      </c>
      <c r="M877" s="365">
        <v>11.889963770744345</v>
      </c>
      <c r="N877" s="365" t="s">
        <v>138</v>
      </c>
      <c r="O877" s="365">
        <v>5.9318839662780949</v>
      </c>
      <c r="P877" s="228"/>
      <c r="Q877" s="228"/>
      <c r="R877" s="228">
        <v>11</v>
      </c>
    </row>
    <row r="878" spans="1:18" ht="60">
      <c r="A878" s="224">
        <v>77</v>
      </c>
      <c r="B878" s="221" t="s">
        <v>1489</v>
      </c>
      <c r="C878" s="225" t="s">
        <v>1490</v>
      </c>
      <c r="D878" s="226">
        <v>1030.6400000000001</v>
      </c>
      <c r="E878" s="226">
        <v>398.98</v>
      </c>
      <c r="F878" s="226"/>
      <c r="G878" s="226">
        <v>631.66</v>
      </c>
      <c r="H878" s="227">
        <v>8490.06</v>
      </c>
      <c r="I878" s="227">
        <v>4743.87</v>
      </c>
      <c r="J878" s="227"/>
      <c r="K878" s="227">
        <v>3746.19</v>
      </c>
      <c r="L878" s="365">
        <v>8.2376581541566392</v>
      </c>
      <c r="M878" s="365">
        <v>11.889994485939145</v>
      </c>
      <c r="N878" s="365" t="s">
        <v>138</v>
      </c>
      <c r="O878" s="365">
        <v>5.9307063926796069</v>
      </c>
      <c r="P878" s="228"/>
      <c r="Q878" s="228"/>
      <c r="R878" s="228">
        <v>11</v>
      </c>
    </row>
    <row r="879" spans="1:18" ht="60">
      <c r="A879" s="224">
        <v>78</v>
      </c>
      <c r="B879" s="221" t="s">
        <v>1491</v>
      </c>
      <c r="C879" s="225" t="s">
        <v>1492</v>
      </c>
      <c r="D879" s="226">
        <v>6311.38</v>
      </c>
      <c r="E879" s="226">
        <v>4413.72</v>
      </c>
      <c r="F879" s="226"/>
      <c r="G879" s="226">
        <v>1897.66</v>
      </c>
      <c r="H879" s="227">
        <v>63922.89</v>
      </c>
      <c r="I879" s="227">
        <v>52480.14</v>
      </c>
      <c r="J879" s="227"/>
      <c r="K879" s="227">
        <v>11442.75</v>
      </c>
      <c r="L879" s="365">
        <v>10.128195418434636</v>
      </c>
      <c r="M879" s="365">
        <v>11.890228650662026</v>
      </c>
      <c r="N879" s="365" t="s">
        <v>138</v>
      </c>
      <c r="O879" s="365">
        <v>6.0299263303226072</v>
      </c>
      <c r="P879" s="228"/>
      <c r="Q879" s="228"/>
      <c r="R879" s="228">
        <v>11</v>
      </c>
    </row>
    <row r="880" spans="1:18" ht="60">
      <c r="A880" s="229">
        <v>79</v>
      </c>
      <c r="B880" s="230" t="s">
        <v>1493</v>
      </c>
      <c r="C880" s="231" t="s">
        <v>1494</v>
      </c>
      <c r="D880" s="232">
        <v>5714.97</v>
      </c>
      <c r="E880" s="232">
        <v>3817.31</v>
      </c>
      <c r="F880" s="232"/>
      <c r="G880" s="232">
        <v>1897.66</v>
      </c>
      <c r="H880" s="233">
        <v>56831.360000000001</v>
      </c>
      <c r="I880" s="233">
        <v>45388.61</v>
      </c>
      <c r="J880" s="233"/>
      <c r="K880" s="233">
        <v>11442.75</v>
      </c>
      <c r="L880" s="366">
        <v>9.9442971704138419</v>
      </c>
      <c r="M880" s="366">
        <v>11.890208026070715</v>
      </c>
      <c r="N880" s="366" t="s">
        <v>138</v>
      </c>
      <c r="O880" s="366">
        <v>6.0299263303226072</v>
      </c>
      <c r="P880" s="234"/>
      <c r="Q880" s="234"/>
      <c r="R880" s="234">
        <v>11</v>
      </c>
    </row>
    <row r="881" spans="1:18" ht="12.75">
      <c r="A881" s="101" t="s">
        <v>1495</v>
      </c>
      <c r="B881" s="100"/>
      <c r="C881" s="100"/>
      <c r="D881" s="100"/>
      <c r="E881" s="100"/>
      <c r="F881" s="100"/>
      <c r="G881" s="100"/>
      <c r="H881" s="100"/>
      <c r="I881" s="100"/>
      <c r="J881" s="100"/>
      <c r="K881" s="100"/>
      <c r="L881" s="100"/>
      <c r="M881" s="100"/>
      <c r="N881" s="100"/>
      <c r="O881" s="100"/>
      <c r="P881" s="100"/>
      <c r="Q881" s="100"/>
      <c r="R881" s="100"/>
    </row>
    <row r="882" spans="1:18" ht="60">
      <c r="A882" s="224">
        <v>80</v>
      </c>
      <c r="B882" s="221" t="s">
        <v>1496</v>
      </c>
      <c r="C882" s="225" t="s">
        <v>1497</v>
      </c>
      <c r="D882" s="226">
        <v>3737.35</v>
      </c>
      <c r="E882" s="226">
        <v>2472.89</v>
      </c>
      <c r="F882" s="226"/>
      <c r="G882" s="226">
        <v>1264.46</v>
      </c>
      <c r="H882" s="227">
        <v>36903.15</v>
      </c>
      <c r="I882" s="227">
        <v>29402.52</v>
      </c>
      <c r="J882" s="227"/>
      <c r="K882" s="227">
        <v>7500.63</v>
      </c>
      <c r="L882" s="365">
        <v>9.8741487952693756</v>
      </c>
      <c r="M882" s="365">
        <v>11.889942536869818</v>
      </c>
      <c r="N882" s="365" t="s">
        <v>138</v>
      </c>
      <c r="O882" s="365">
        <v>5.9318839662780949</v>
      </c>
      <c r="P882" s="228"/>
      <c r="Q882" s="228"/>
      <c r="R882" s="228">
        <v>12</v>
      </c>
    </row>
    <row r="883" spans="1:18" ht="60">
      <c r="A883" s="224">
        <v>81</v>
      </c>
      <c r="B883" s="221" t="s">
        <v>1498</v>
      </c>
      <c r="C883" s="225" t="s">
        <v>1499</v>
      </c>
      <c r="D883" s="226">
        <v>1061.99</v>
      </c>
      <c r="E883" s="226">
        <v>430.33</v>
      </c>
      <c r="F883" s="226"/>
      <c r="G883" s="226">
        <v>631.66</v>
      </c>
      <c r="H883" s="227">
        <v>8862.81</v>
      </c>
      <c r="I883" s="227">
        <v>5116.62</v>
      </c>
      <c r="J883" s="227"/>
      <c r="K883" s="227">
        <v>3746.19</v>
      </c>
      <c r="L883" s="365">
        <v>8.3454740628442821</v>
      </c>
      <c r="M883" s="365">
        <v>11.889991401947343</v>
      </c>
      <c r="N883" s="365" t="s">
        <v>138</v>
      </c>
      <c r="O883" s="365">
        <v>5.9307063926796069</v>
      </c>
      <c r="P883" s="228"/>
      <c r="Q883" s="228"/>
      <c r="R883" s="228">
        <v>12</v>
      </c>
    </row>
    <row r="884" spans="1:18" ht="60">
      <c r="A884" s="224">
        <v>82</v>
      </c>
      <c r="B884" s="221" t="s">
        <v>1500</v>
      </c>
      <c r="C884" s="225" t="s">
        <v>1501</v>
      </c>
      <c r="D884" s="226">
        <v>3534.72</v>
      </c>
      <c r="E884" s="226">
        <v>2270.2600000000002</v>
      </c>
      <c r="F884" s="226"/>
      <c r="G884" s="226">
        <v>1264.46</v>
      </c>
      <c r="H884" s="227">
        <v>34493.94</v>
      </c>
      <c r="I884" s="227">
        <v>26993.31</v>
      </c>
      <c r="J884" s="227"/>
      <c r="K884" s="227">
        <v>7500.63</v>
      </c>
      <c r="L884" s="365">
        <v>9.758606056491038</v>
      </c>
      <c r="M884" s="365">
        <v>11.889964145075893</v>
      </c>
      <c r="N884" s="365" t="s">
        <v>138</v>
      </c>
      <c r="O884" s="365">
        <v>5.9318839662780949</v>
      </c>
      <c r="P884" s="228"/>
      <c r="Q884" s="228"/>
      <c r="R884" s="228">
        <v>12</v>
      </c>
    </row>
    <row r="885" spans="1:18" ht="60">
      <c r="A885" s="224">
        <v>83</v>
      </c>
      <c r="B885" s="221" t="s">
        <v>1502</v>
      </c>
      <c r="C885" s="225" t="s">
        <v>1503</v>
      </c>
      <c r="D885" s="226">
        <v>1020.19</v>
      </c>
      <c r="E885" s="226">
        <v>388.53</v>
      </c>
      <c r="F885" s="226"/>
      <c r="G885" s="226">
        <v>631.66</v>
      </c>
      <c r="H885" s="227">
        <v>8365.81</v>
      </c>
      <c r="I885" s="227">
        <v>4619.62</v>
      </c>
      <c r="J885" s="227"/>
      <c r="K885" s="227">
        <v>3746.19</v>
      </c>
      <c r="L885" s="365">
        <v>8.2002470128113387</v>
      </c>
      <c r="M885" s="365">
        <v>11.889995624533499</v>
      </c>
      <c r="N885" s="365" t="s">
        <v>138</v>
      </c>
      <c r="O885" s="365">
        <v>5.9307063926796069</v>
      </c>
      <c r="P885" s="228"/>
      <c r="Q885" s="228"/>
      <c r="R885" s="228">
        <v>12</v>
      </c>
    </row>
    <row r="886" spans="1:18" ht="60">
      <c r="A886" s="224">
        <v>84</v>
      </c>
      <c r="B886" s="221" t="s">
        <v>1504</v>
      </c>
      <c r="C886" s="225" t="s">
        <v>1505</v>
      </c>
      <c r="D886" s="226">
        <v>6181.3</v>
      </c>
      <c r="E886" s="226">
        <v>4283.6400000000003</v>
      </c>
      <c r="F886" s="226"/>
      <c r="G886" s="226">
        <v>1897.66</v>
      </c>
      <c r="H886" s="227">
        <v>62376.21</v>
      </c>
      <c r="I886" s="227">
        <v>50933.46</v>
      </c>
      <c r="J886" s="227"/>
      <c r="K886" s="227">
        <v>11442.75</v>
      </c>
      <c r="L886" s="365">
        <v>10.091115137592416</v>
      </c>
      <c r="M886" s="365">
        <v>11.890228870773454</v>
      </c>
      <c r="N886" s="365" t="s">
        <v>138</v>
      </c>
      <c r="O886" s="365">
        <v>6.0299263303226072</v>
      </c>
      <c r="P886" s="228"/>
      <c r="Q886" s="228"/>
      <c r="R886" s="228">
        <v>12</v>
      </c>
    </row>
    <row r="887" spans="1:18" ht="60">
      <c r="A887" s="229">
        <v>85</v>
      </c>
      <c r="B887" s="230" t="s">
        <v>1506</v>
      </c>
      <c r="C887" s="231" t="s">
        <v>1507</v>
      </c>
      <c r="D887" s="232">
        <v>5595.73</v>
      </c>
      <c r="E887" s="232">
        <v>3698.07</v>
      </c>
      <c r="F887" s="232"/>
      <c r="G887" s="232">
        <v>1897.66</v>
      </c>
      <c r="H887" s="233">
        <v>55413.57</v>
      </c>
      <c r="I887" s="233">
        <v>43970.82</v>
      </c>
      <c r="J887" s="233"/>
      <c r="K887" s="233">
        <v>11442.75</v>
      </c>
      <c r="L887" s="366">
        <v>9.9028312659831705</v>
      </c>
      <c r="M887" s="366">
        <v>11.890207594772408</v>
      </c>
      <c r="N887" s="366" t="s">
        <v>138</v>
      </c>
      <c r="O887" s="366">
        <v>6.0299263303226072</v>
      </c>
      <c r="P887" s="234"/>
      <c r="Q887" s="234"/>
      <c r="R887" s="234">
        <v>12</v>
      </c>
    </row>
    <row r="888" spans="1:18" ht="12.75">
      <c r="A888" s="101" t="s">
        <v>1508</v>
      </c>
      <c r="B888" s="100"/>
      <c r="C888" s="100"/>
      <c r="D888" s="100"/>
      <c r="E888" s="100"/>
      <c r="F888" s="100"/>
      <c r="G888" s="100"/>
      <c r="H888" s="100"/>
      <c r="I888" s="100"/>
      <c r="J888" s="100"/>
      <c r="K888" s="100"/>
      <c r="L888" s="100"/>
      <c r="M888" s="100"/>
      <c r="N888" s="100"/>
      <c r="O888" s="100"/>
      <c r="P888" s="100"/>
      <c r="Q888" s="100"/>
      <c r="R888" s="100"/>
    </row>
    <row r="889" spans="1:18" ht="72">
      <c r="A889" s="224">
        <v>86</v>
      </c>
      <c r="B889" s="221" t="s">
        <v>1509</v>
      </c>
      <c r="C889" s="225" t="s">
        <v>1510</v>
      </c>
      <c r="D889" s="226">
        <v>5982.67</v>
      </c>
      <c r="E889" s="226">
        <v>3452.21</v>
      </c>
      <c r="F889" s="226">
        <v>2.67</v>
      </c>
      <c r="G889" s="226">
        <v>2527.79</v>
      </c>
      <c r="H889" s="227">
        <v>56050.61</v>
      </c>
      <c r="I889" s="227">
        <v>41047.599999999999</v>
      </c>
      <c r="J889" s="227">
        <v>10</v>
      </c>
      <c r="K889" s="227">
        <v>14993.01</v>
      </c>
      <c r="L889" s="365">
        <v>9.3688286333693824</v>
      </c>
      <c r="M889" s="365">
        <v>11.890238426978659</v>
      </c>
      <c r="N889" s="365">
        <v>3.7453183520599254</v>
      </c>
      <c r="O889" s="365">
        <v>5.9312719806629506</v>
      </c>
      <c r="P889" s="228"/>
      <c r="Q889" s="228"/>
      <c r="R889" s="228">
        <v>13</v>
      </c>
    </row>
    <row r="890" spans="1:18" ht="60">
      <c r="A890" s="224">
        <v>87</v>
      </c>
      <c r="B890" s="221" t="s">
        <v>1511</v>
      </c>
      <c r="C890" s="225" t="s">
        <v>1512</v>
      </c>
      <c r="D890" s="226">
        <v>1151.02</v>
      </c>
      <c r="E890" s="226">
        <v>518.69000000000005</v>
      </c>
      <c r="F890" s="226">
        <v>0.67</v>
      </c>
      <c r="G890" s="226">
        <v>631.66</v>
      </c>
      <c r="H890" s="227">
        <v>9916.08</v>
      </c>
      <c r="I890" s="227">
        <v>6167.39</v>
      </c>
      <c r="J890" s="227">
        <v>2.5</v>
      </c>
      <c r="K890" s="227">
        <v>3746.19</v>
      </c>
      <c r="L890" s="365">
        <v>8.6150370975308856</v>
      </c>
      <c r="M890" s="365">
        <v>11.890319844222946</v>
      </c>
      <c r="N890" s="365">
        <v>3.7313432835820892</v>
      </c>
      <c r="O890" s="365">
        <v>5.9307063926796069</v>
      </c>
      <c r="P890" s="228"/>
      <c r="Q890" s="228"/>
      <c r="R890" s="228">
        <v>13</v>
      </c>
    </row>
    <row r="891" spans="1:18" ht="72">
      <c r="A891" s="224">
        <v>88</v>
      </c>
      <c r="B891" s="221" t="s">
        <v>1513</v>
      </c>
      <c r="C891" s="225" t="s">
        <v>1514</v>
      </c>
      <c r="D891" s="226">
        <v>5624.95</v>
      </c>
      <c r="E891" s="226">
        <v>3094.49</v>
      </c>
      <c r="F891" s="226">
        <v>2.67</v>
      </c>
      <c r="G891" s="226">
        <v>2527.79</v>
      </c>
      <c r="H891" s="227">
        <v>51797.24</v>
      </c>
      <c r="I891" s="227">
        <v>36794.230000000003</v>
      </c>
      <c r="J891" s="227">
        <v>10</v>
      </c>
      <c r="K891" s="227">
        <v>14993.01</v>
      </c>
      <c r="L891" s="365">
        <v>9.2084800753784481</v>
      </c>
      <c r="M891" s="365">
        <v>11.890240395024707</v>
      </c>
      <c r="N891" s="365">
        <v>3.7453183520599254</v>
      </c>
      <c r="O891" s="365">
        <v>5.9312719806629506</v>
      </c>
      <c r="P891" s="228"/>
      <c r="Q891" s="228"/>
      <c r="R891" s="228">
        <v>13</v>
      </c>
    </row>
    <row r="892" spans="1:18" ht="60">
      <c r="A892" s="224">
        <v>89</v>
      </c>
      <c r="B892" s="221" t="s">
        <v>1515</v>
      </c>
      <c r="C892" s="225" t="s">
        <v>1516</v>
      </c>
      <c r="D892" s="226">
        <v>1096.82</v>
      </c>
      <c r="E892" s="226">
        <v>464.49</v>
      </c>
      <c r="F892" s="226">
        <v>0.67</v>
      </c>
      <c r="G892" s="226">
        <v>631.66</v>
      </c>
      <c r="H892" s="227">
        <v>9271.6299999999992</v>
      </c>
      <c r="I892" s="227">
        <v>5522.94</v>
      </c>
      <c r="J892" s="227">
        <v>2.5</v>
      </c>
      <c r="K892" s="227">
        <v>3746.19</v>
      </c>
      <c r="L892" s="365">
        <v>8.453191954924236</v>
      </c>
      <c r="M892" s="365">
        <v>11.890331331137375</v>
      </c>
      <c r="N892" s="365">
        <v>3.7313432835820892</v>
      </c>
      <c r="O892" s="365">
        <v>5.9307063926796069</v>
      </c>
      <c r="P892" s="228"/>
      <c r="Q892" s="228"/>
      <c r="R892" s="228">
        <v>13</v>
      </c>
    </row>
    <row r="893" spans="1:18" ht="72">
      <c r="A893" s="224">
        <v>90</v>
      </c>
      <c r="B893" s="221" t="s">
        <v>1517</v>
      </c>
      <c r="C893" s="225" t="s">
        <v>1518</v>
      </c>
      <c r="D893" s="226">
        <v>8759.4</v>
      </c>
      <c r="E893" s="226">
        <v>6226.64</v>
      </c>
      <c r="F893" s="226">
        <v>2.67</v>
      </c>
      <c r="G893" s="226">
        <v>2530.09</v>
      </c>
      <c r="H893" s="227">
        <v>89331.49</v>
      </c>
      <c r="I893" s="227">
        <v>74034.570000000007</v>
      </c>
      <c r="J893" s="227">
        <v>10</v>
      </c>
      <c r="K893" s="227">
        <v>15286.92</v>
      </c>
      <c r="L893" s="365">
        <v>10.198357193415076</v>
      </c>
      <c r="M893" s="365">
        <v>11.889971156193388</v>
      </c>
      <c r="N893" s="365">
        <v>3.7453183520599254</v>
      </c>
      <c r="O893" s="365">
        <v>6.042045935124837</v>
      </c>
      <c r="P893" s="228"/>
      <c r="Q893" s="228"/>
      <c r="R893" s="228">
        <v>13</v>
      </c>
    </row>
    <row r="894" spans="1:18" ht="72">
      <c r="A894" s="224">
        <v>91</v>
      </c>
      <c r="B894" s="221" t="s">
        <v>1519</v>
      </c>
      <c r="C894" s="225" t="s">
        <v>1520</v>
      </c>
      <c r="D894" s="226">
        <v>8072.58</v>
      </c>
      <c r="E894" s="226">
        <v>5539.82</v>
      </c>
      <c r="F894" s="226">
        <v>2.67</v>
      </c>
      <c r="G894" s="226">
        <v>2530.09</v>
      </c>
      <c r="H894" s="227">
        <v>81165.16</v>
      </c>
      <c r="I894" s="227">
        <v>65868.240000000005</v>
      </c>
      <c r="J894" s="227">
        <v>10</v>
      </c>
      <c r="K894" s="227">
        <v>15286.92</v>
      </c>
      <c r="L894" s="365">
        <v>10.054426218135962</v>
      </c>
      <c r="M894" s="365">
        <v>11.889960323620624</v>
      </c>
      <c r="N894" s="365">
        <v>3.7453183520599254</v>
      </c>
      <c r="O894" s="365">
        <v>6.042045935124837</v>
      </c>
      <c r="P894" s="228"/>
      <c r="Q894" s="228"/>
      <c r="R894" s="228">
        <v>13</v>
      </c>
    </row>
    <row r="895" spans="1:18" ht="72">
      <c r="A895" s="224">
        <v>92</v>
      </c>
      <c r="B895" s="221" t="s">
        <v>1521</v>
      </c>
      <c r="C895" s="225" t="s">
        <v>1522</v>
      </c>
      <c r="D895" s="226">
        <v>184.82</v>
      </c>
      <c r="E895" s="226">
        <v>184.82</v>
      </c>
      <c r="F895" s="226"/>
      <c r="G895" s="226"/>
      <c r="H895" s="227">
        <v>2197.5700000000002</v>
      </c>
      <c r="I895" s="227">
        <v>2197.5700000000002</v>
      </c>
      <c r="J895" s="227"/>
      <c r="K895" s="227"/>
      <c r="L895" s="365">
        <v>11.890325722324425</v>
      </c>
      <c r="M895" s="365">
        <v>11.890325722324425</v>
      </c>
      <c r="N895" s="365" t="s">
        <v>138</v>
      </c>
      <c r="O895" s="365" t="s">
        <v>138</v>
      </c>
      <c r="P895" s="228"/>
      <c r="Q895" s="228"/>
      <c r="R895" s="228">
        <v>13</v>
      </c>
    </row>
    <row r="896" spans="1:18" ht="72">
      <c r="A896" s="229">
        <v>93</v>
      </c>
      <c r="B896" s="230" t="s">
        <v>1523</v>
      </c>
      <c r="C896" s="231" t="s">
        <v>1524</v>
      </c>
      <c r="D896" s="232">
        <v>263.55</v>
      </c>
      <c r="E896" s="232">
        <v>263.55</v>
      </c>
      <c r="F896" s="232"/>
      <c r="G896" s="232"/>
      <c r="H896" s="233">
        <v>3133.62</v>
      </c>
      <c r="I896" s="233">
        <v>3133.62</v>
      </c>
      <c r="J896" s="233"/>
      <c r="K896" s="233"/>
      <c r="L896" s="366">
        <v>11.890039840637449</v>
      </c>
      <c r="M896" s="366">
        <v>11.890039840637449</v>
      </c>
      <c r="N896" s="366" t="s">
        <v>138</v>
      </c>
      <c r="O896" s="366" t="s">
        <v>138</v>
      </c>
      <c r="P896" s="234"/>
      <c r="Q896" s="234"/>
      <c r="R896" s="234">
        <v>13</v>
      </c>
    </row>
    <row r="897" spans="1:18" ht="12.75">
      <c r="A897" s="101" t="s">
        <v>1525</v>
      </c>
      <c r="B897" s="100"/>
      <c r="C897" s="100"/>
      <c r="D897" s="100"/>
      <c r="E897" s="100"/>
      <c r="F897" s="100"/>
      <c r="G897" s="100"/>
      <c r="H897" s="100"/>
      <c r="I897" s="100"/>
      <c r="J897" s="100"/>
      <c r="K897" s="100"/>
      <c r="L897" s="100"/>
      <c r="M897" s="100"/>
      <c r="N897" s="100"/>
      <c r="O897" s="100"/>
      <c r="P897" s="100"/>
      <c r="Q897" s="100"/>
      <c r="R897" s="100"/>
    </row>
    <row r="898" spans="1:18" ht="72">
      <c r="A898" s="224">
        <v>94</v>
      </c>
      <c r="B898" s="221" t="s">
        <v>1526</v>
      </c>
      <c r="C898" s="225" t="s">
        <v>1527</v>
      </c>
      <c r="D898" s="226">
        <v>6576.2</v>
      </c>
      <c r="E898" s="226">
        <v>4048.41</v>
      </c>
      <c r="F898" s="226"/>
      <c r="G898" s="226">
        <v>2527.79</v>
      </c>
      <c r="H898" s="227">
        <v>63129.56</v>
      </c>
      <c r="I898" s="227">
        <v>48136.55</v>
      </c>
      <c r="J898" s="227"/>
      <c r="K898" s="227">
        <v>14993.01</v>
      </c>
      <c r="L898" s="365">
        <v>9.5997019555366325</v>
      </c>
      <c r="M898" s="365">
        <v>11.890235919780853</v>
      </c>
      <c r="N898" s="365" t="s">
        <v>138</v>
      </c>
      <c r="O898" s="365">
        <v>5.9312719806629506</v>
      </c>
      <c r="P898" s="228"/>
      <c r="Q898" s="228"/>
      <c r="R898" s="228">
        <v>14</v>
      </c>
    </row>
    <row r="899" spans="1:18" ht="60">
      <c r="A899" s="224">
        <v>95</v>
      </c>
      <c r="B899" s="221" t="s">
        <v>1528</v>
      </c>
      <c r="C899" s="225" t="s">
        <v>1529</v>
      </c>
      <c r="D899" s="226">
        <v>1237.07</v>
      </c>
      <c r="E899" s="226">
        <v>605.41</v>
      </c>
      <c r="F899" s="226"/>
      <c r="G899" s="226">
        <v>631.66</v>
      </c>
      <c r="H899" s="227">
        <v>10944.7</v>
      </c>
      <c r="I899" s="227">
        <v>7198.51</v>
      </c>
      <c r="J899" s="227"/>
      <c r="K899" s="227">
        <v>3746.19</v>
      </c>
      <c r="L899" s="365">
        <v>8.8472762252742374</v>
      </c>
      <c r="M899" s="365">
        <v>11.890305743215343</v>
      </c>
      <c r="N899" s="365" t="s">
        <v>138</v>
      </c>
      <c r="O899" s="365">
        <v>5.9307063926796069</v>
      </c>
      <c r="P899" s="228"/>
      <c r="Q899" s="228"/>
      <c r="R899" s="228">
        <v>14</v>
      </c>
    </row>
    <row r="900" spans="1:18" ht="72">
      <c r="A900" s="224">
        <v>96</v>
      </c>
      <c r="B900" s="221" t="s">
        <v>1530</v>
      </c>
      <c r="C900" s="225" t="s">
        <v>1531</v>
      </c>
      <c r="D900" s="226">
        <v>6218.48</v>
      </c>
      <c r="E900" s="226">
        <v>3690.69</v>
      </c>
      <c r="F900" s="226"/>
      <c r="G900" s="226">
        <v>2527.79</v>
      </c>
      <c r="H900" s="227">
        <v>58876.19</v>
      </c>
      <c r="I900" s="227">
        <v>43883.18</v>
      </c>
      <c r="J900" s="227"/>
      <c r="K900" s="227">
        <v>14993.01</v>
      </c>
      <c r="L900" s="365">
        <v>9.4679391105221864</v>
      </c>
      <c r="M900" s="365">
        <v>11.890237326895512</v>
      </c>
      <c r="N900" s="365" t="s">
        <v>138</v>
      </c>
      <c r="O900" s="365">
        <v>5.9312719806629506</v>
      </c>
      <c r="P900" s="228"/>
      <c r="Q900" s="228"/>
      <c r="R900" s="228">
        <v>14</v>
      </c>
    </row>
    <row r="901" spans="1:18" ht="60">
      <c r="A901" s="224">
        <v>97</v>
      </c>
      <c r="B901" s="221" t="s">
        <v>1532</v>
      </c>
      <c r="C901" s="225" t="s">
        <v>1533</v>
      </c>
      <c r="D901" s="226">
        <v>1182.8699999999999</v>
      </c>
      <c r="E901" s="226">
        <v>551.21</v>
      </c>
      <c r="F901" s="226"/>
      <c r="G901" s="226">
        <v>631.66</v>
      </c>
      <c r="H901" s="227">
        <v>10300.25</v>
      </c>
      <c r="I901" s="227">
        <v>6554.06</v>
      </c>
      <c r="J901" s="227"/>
      <c r="K901" s="227">
        <v>3746.19</v>
      </c>
      <c r="L901" s="365">
        <v>8.7078461707541841</v>
      </c>
      <c r="M901" s="365">
        <v>11.890314036392663</v>
      </c>
      <c r="N901" s="365" t="s">
        <v>138</v>
      </c>
      <c r="O901" s="365">
        <v>5.9307063926796069</v>
      </c>
      <c r="P901" s="228"/>
      <c r="Q901" s="228"/>
      <c r="R901" s="228">
        <v>14</v>
      </c>
    </row>
    <row r="902" spans="1:18" ht="60">
      <c r="A902" s="224">
        <v>98</v>
      </c>
      <c r="B902" s="221" t="s">
        <v>1534</v>
      </c>
      <c r="C902" s="225" t="s">
        <v>1535</v>
      </c>
      <c r="D902" s="226">
        <v>9835.93</v>
      </c>
      <c r="E902" s="226">
        <v>7305.84</v>
      </c>
      <c r="F902" s="226"/>
      <c r="G902" s="226">
        <v>2530.09</v>
      </c>
      <c r="H902" s="227">
        <v>102153.14</v>
      </c>
      <c r="I902" s="227">
        <v>86866.22</v>
      </c>
      <c r="J902" s="227"/>
      <c r="K902" s="227">
        <v>15286.92</v>
      </c>
      <c r="L902" s="365">
        <v>10.385712383069013</v>
      </c>
      <c r="M902" s="365">
        <v>11.889970215608335</v>
      </c>
      <c r="N902" s="365" t="s">
        <v>138</v>
      </c>
      <c r="O902" s="365">
        <v>6.042045935124837</v>
      </c>
      <c r="P902" s="228"/>
      <c r="Q902" s="228"/>
      <c r="R902" s="228">
        <v>14</v>
      </c>
    </row>
    <row r="903" spans="1:18" ht="72">
      <c r="A903" s="224">
        <v>99</v>
      </c>
      <c r="B903" s="221" t="s">
        <v>1536</v>
      </c>
      <c r="C903" s="225" t="s">
        <v>1537</v>
      </c>
      <c r="D903" s="226">
        <v>9089.69</v>
      </c>
      <c r="E903" s="226">
        <v>6559.6</v>
      </c>
      <c r="F903" s="226"/>
      <c r="G903" s="226">
        <v>2530.09</v>
      </c>
      <c r="H903" s="227">
        <v>93280.39</v>
      </c>
      <c r="I903" s="227">
        <v>77993.47</v>
      </c>
      <c r="J903" s="227"/>
      <c r="K903" s="227">
        <v>15286.92</v>
      </c>
      <c r="L903" s="365">
        <v>10.262219063576424</v>
      </c>
      <c r="M903" s="365">
        <v>11.889973473992317</v>
      </c>
      <c r="N903" s="365" t="s">
        <v>138</v>
      </c>
      <c r="O903" s="365">
        <v>6.042045935124837</v>
      </c>
      <c r="P903" s="228"/>
      <c r="Q903" s="228"/>
      <c r="R903" s="228">
        <v>14</v>
      </c>
    </row>
    <row r="904" spans="1:18" ht="72">
      <c r="A904" s="224">
        <v>100</v>
      </c>
      <c r="B904" s="221" t="s">
        <v>1538</v>
      </c>
      <c r="C904" s="225" t="s">
        <v>1539</v>
      </c>
      <c r="D904" s="226">
        <v>231.33</v>
      </c>
      <c r="E904" s="226">
        <v>231.33</v>
      </c>
      <c r="F904" s="226"/>
      <c r="G904" s="226"/>
      <c r="H904" s="227">
        <v>2750.51</v>
      </c>
      <c r="I904" s="227">
        <v>2750.51</v>
      </c>
      <c r="J904" s="227"/>
      <c r="K904" s="227"/>
      <c r="L904" s="365">
        <v>11.889984005533222</v>
      </c>
      <c r="M904" s="365">
        <v>11.889984005533222</v>
      </c>
      <c r="N904" s="365" t="s">
        <v>138</v>
      </c>
      <c r="O904" s="365" t="s">
        <v>138</v>
      </c>
      <c r="P904" s="228"/>
      <c r="Q904" s="228"/>
      <c r="R904" s="228">
        <v>14</v>
      </c>
    </row>
    <row r="905" spans="1:18" ht="72">
      <c r="A905" s="229">
        <v>101</v>
      </c>
      <c r="B905" s="230" t="s">
        <v>1540</v>
      </c>
      <c r="C905" s="231" t="s">
        <v>1541</v>
      </c>
      <c r="D905" s="232">
        <v>323.64999999999998</v>
      </c>
      <c r="E905" s="232">
        <v>323.64999999999998</v>
      </c>
      <c r="F905" s="232"/>
      <c r="G905" s="232"/>
      <c r="H905" s="233">
        <v>3848.14</v>
      </c>
      <c r="I905" s="233">
        <v>3848.14</v>
      </c>
      <c r="J905" s="233"/>
      <c r="K905" s="233"/>
      <c r="L905" s="366">
        <v>11.889819249188939</v>
      </c>
      <c r="M905" s="366">
        <v>11.889819249188939</v>
      </c>
      <c r="N905" s="366" t="s">
        <v>138</v>
      </c>
      <c r="O905" s="366" t="s">
        <v>138</v>
      </c>
      <c r="P905" s="234"/>
      <c r="Q905" s="234"/>
      <c r="R905" s="234">
        <v>14</v>
      </c>
    </row>
    <row r="906" spans="1:18" ht="12.75">
      <c r="A906" s="101" t="s">
        <v>1542</v>
      </c>
      <c r="B906" s="100"/>
      <c r="C906" s="100"/>
      <c r="D906" s="100"/>
      <c r="E906" s="100"/>
      <c r="F906" s="100"/>
      <c r="G906" s="100"/>
      <c r="H906" s="100"/>
      <c r="I906" s="100"/>
      <c r="J906" s="100"/>
      <c r="K906" s="100"/>
      <c r="L906" s="100"/>
      <c r="M906" s="100"/>
      <c r="N906" s="100"/>
      <c r="O906" s="100"/>
      <c r="P906" s="100"/>
      <c r="Q906" s="100"/>
      <c r="R906" s="100"/>
    </row>
    <row r="907" spans="1:18" ht="60">
      <c r="A907" s="224">
        <v>102</v>
      </c>
      <c r="B907" s="221" t="s">
        <v>1543</v>
      </c>
      <c r="C907" s="225" t="s">
        <v>1544</v>
      </c>
      <c r="D907" s="226">
        <v>6456.96</v>
      </c>
      <c r="E907" s="226">
        <v>3929.17</v>
      </c>
      <c r="F907" s="226"/>
      <c r="G907" s="226">
        <v>2527.79</v>
      </c>
      <c r="H907" s="227">
        <v>61711.77</v>
      </c>
      <c r="I907" s="227">
        <v>46718.76</v>
      </c>
      <c r="J907" s="227"/>
      <c r="K907" s="227">
        <v>14993.01</v>
      </c>
      <c r="L907" s="365">
        <v>9.5574031742491812</v>
      </c>
      <c r="M907" s="365">
        <v>11.890236360350913</v>
      </c>
      <c r="N907" s="365" t="s">
        <v>138</v>
      </c>
      <c r="O907" s="365">
        <v>5.9312719806629506</v>
      </c>
      <c r="P907" s="228"/>
      <c r="Q907" s="228"/>
      <c r="R907" s="228">
        <v>15</v>
      </c>
    </row>
    <row r="908" spans="1:18" ht="60">
      <c r="A908" s="224">
        <v>103</v>
      </c>
      <c r="B908" s="221" t="s">
        <v>1545</v>
      </c>
      <c r="C908" s="225" t="s">
        <v>1546</v>
      </c>
      <c r="D908" s="226">
        <v>1226.23</v>
      </c>
      <c r="E908" s="226">
        <v>594.57000000000005</v>
      </c>
      <c r="F908" s="226"/>
      <c r="G908" s="226">
        <v>631.66</v>
      </c>
      <c r="H908" s="227">
        <v>10815.81</v>
      </c>
      <c r="I908" s="227">
        <v>7069.62</v>
      </c>
      <c r="J908" s="227"/>
      <c r="K908" s="227">
        <v>3746.19</v>
      </c>
      <c r="L908" s="365">
        <v>8.8203762752501564</v>
      </c>
      <c r="M908" s="365">
        <v>11.890307280892072</v>
      </c>
      <c r="N908" s="365" t="s">
        <v>138</v>
      </c>
      <c r="O908" s="365">
        <v>5.9307063926796069</v>
      </c>
      <c r="P908" s="228"/>
      <c r="Q908" s="228"/>
      <c r="R908" s="228">
        <v>15</v>
      </c>
    </row>
    <row r="909" spans="1:18" ht="72">
      <c r="A909" s="224">
        <v>104</v>
      </c>
      <c r="B909" s="221" t="s">
        <v>1547</v>
      </c>
      <c r="C909" s="225" t="s">
        <v>1548</v>
      </c>
      <c r="D909" s="226">
        <v>6099.24</v>
      </c>
      <c r="E909" s="226">
        <v>3571.45</v>
      </c>
      <c r="F909" s="226"/>
      <c r="G909" s="226">
        <v>2527.79</v>
      </c>
      <c r="H909" s="227">
        <v>57458.400000000001</v>
      </c>
      <c r="I909" s="227">
        <v>42465.39</v>
      </c>
      <c r="J909" s="227"/>
      <c r="K909" s="227">
        <v>14993.01</v>
      </c>
      <c r="L909" s="365">
        <v>9.4205835481141911</v>
      </c>
      <c r="M909" s="365">
        <v>11.890237858572849</v>
      </c>
      <c r="N909" s="365" t="s">
        <v>138</v>
      </c>
      <c r="O909" s="365">
        <v>5.9312719806629506</v>
      </c>
      <c r="P909" s="228"/>
      <c r="Q909" s="228"/>
      <c r="R909" s="228">
        <v>15</v>
      </c>
    </row>
    <row r="910" spans="1:18" ht="60">
      <c r="A910" s="224">
        <v>105</v>
      </c>
      <c r="B910" s="221" t="s">
        <v>1549</v>
      </c>
      <c r="C910" s="225" t="s">
        <v>1550</v>
      </c>
      <c r="D910" s="226">
        <v>1172.03</v>
      </c>
      <c r="E910" s="226">
        <v>540.37</v>
      </c>
      <c r="F910" s="226"/>
      <c r="G910" s="226">
        <v>631.66</v>
      </c>
      <c r="H910" s="227">
        <v>10171.36</v>
      </c>
      <c r="I910" s="227">
        <v>6425.17</v>
      </c>
      <c r="J910" s="227"/>
      <c r="K910" s="227">
        <v>3746.19</v>
      </c>
      <c r="L910" s="365">
        <v>8.6784126686176979</v>
      </c>
      <c r="M910" s="365">
        <v>11.890315894664766</v>
      </c>
      <c r="N910" s="365" t="s">
        <v>138</v>
      </c>
      <c r="O910" s="365">
        <v>5.9307063926796069</v>
      </c>
      <c r="P910" s="228"/>
      <c r="Q910" s="228"/>
      <c r="R910" s="228">
        <v>15</v>
      </c>
    </row>
    <row r="911" spans="1:18" ht="60">
      <c r="A911" s="224">
        <v>106</v>
      </c>
      <c r="B911" s="221" t="s">
        <v>1551</v>
      </c>
      <c r="C911" s="225" t="s">
        <v>1552</v>
      </c>
      <c r="D911" s="226">
        <v>9620.09</v>
      </c>
      <c r="E911" s="226">
        <v>7090</v>
      </c>
      <c r="F911" s="226"/>
      <c r="G911" s="226">
        <v>2530.09</v>
      </c>
      <c r="H911" s="227">
        <v>99586.81</v>
      </c>
      <c r="I911" s="227">
        <v>84299.89</v>
      </c>
      <c r="J911" s="227"/>
      <c r="K911" s="227">
        <v>15286.92</v>
      </c>
      <c r="L911" s="365">
        <v>10.351962403678135</v>
      </c>
      <c r="M911" s="365">
        <v>11.889970380818054</v>
      </c>
      <c r="N911" s="365" t="s">
        <v>138</v>
      </c>
      <c r="O911" s="365">
        <v>6.042045935124837</v>
      </c>
      <c r="P911" s="228"/>
      <c r="Q911" s="228"/>
      <c r="R911" s="228">
        <v>15</v>
      </c>
    </row>
    <row r="912" spans="1:18" ht="60">
      <c r="A912" s="224">
        <v>107</v>
      </c>
      <c r="B912" s="221" t="s">
        <v>1553</v>
      </c>
      <c r="C912" s="225" t="s">
        <v>1554</v>
      </c>
      <c r="D912" s="226">
        <v>8987.4500000000007</v>
      </c>
      <c r="E912" s="226">
        <v>6457.36</v>
      </c>
      <c r="F912" s="226"/>
      <c r="G912" s="226">
        <v>2530.09</v>
      </c>
      <c r="H912" s="227">
        <v>92064.76</v>
      </c>
      <c r="I912" s="227">
        <v>76777.84</v>
      </c>
      <c r="J912" s="227"/>
      <c r="K912" s="227">
        <v>15286.92</v>
      </c>
      <c r="L912" s="365">
        <v>10.243702051193608</v>
      </c>
      <c r="M912" s="365">
        <v>11.889973611506869</v>
      </c>
      <c r="N912" s="365" t="s">
        <v>138</v>
      </c>
      <c r="O912" s="365">
        <v>6.042045935124837</v>
      </c>
      <c r="P912" s="228"/>
      <c r="Q912" s="228"/>
      <c r="R912" s="228">
        <v>15</v>
      </c>
    </row>
    <row r="913" spans="1:18" ht="72">
      <c r="A913" s="224">
        <v>108</v>
      </c>
      <c r="B913" s="221" t="s">
        <v>1555</v>
      </c>
      <c r="C913" s="225" t="s">
        <v>1556</v>
      </c>
      <c r="D913" s="226">
        <v>221.35</v>
      </c>
      <c r="E913" s="226">
        <v>221.35</v>
      </c>
      <c r="F913" s="226"/>
      <c r="G913" s="226"/>
      <c r="H913" s="227">
        <v>2631.93</v>
      </c>
      <c r="I913" s="227">
        <v>2631.93</v>
      </c>
      <c r="J913" s="227"/>
      <c r="K913" s="227"/>
      <c r="L913" s="365">
        <v>11.890354641969731</v>
      </c>
      <c r="M913" s="365">
        <v>11.890354641969731</v>
      </c>
      <c r="N913" s="365" t="s">
        <v>138</v>
      </c>
      <c r="O913" s="365" t="s">
        <v>138</v>
      </c>
      <c r="P913" s="228"/>
      <c r="Q913" s="228"/>
      <c r="R913" s="228">
        <v>15</v>
      </c>
    </row>
    <row r="914" spans="1:18" ht="72">
      <c r="A914" s="229">
        <v>109</v>
      </c>
      <c r="B914" s="230" t="s">
        <v>1557</v>
      </c>
      <c r="C914" s="231" t="s">
        <v>1558</v>
      </c>
      <c r="D914" s="232">
        <v>314.89999999999998</v>
      </c>
      <c r="E914" s="232">
        <v>314.89999999999998</v>
      </c>
      <c r="F914" s="232"/>
      <c r="G914" s="232"/>
      <c r="H914" s="233">
        <v>3744.14</v>
      </c>
      <c r="I914" s="233">
        <v>3744.14</v>
      </c>
      <c r="J914" s="233"/>
      <c r="K914" s="233"/>
      <c r="L914" s="366">
        <v>11.889933312162592</v>
      </c>
      <c r="M914" s="366">
        <v>11.889933312162592</v>
      </c>
      <c r="N914" s="366" t="s">
        <v>138</v>
      </c>
      <c r="O914" s="366" t="s">
        <v>138</v>
      </c>
      <c r="P914" s="234"/>
      <c r="Q914" s="234"/>
      <c r="R914" s="234">
        <v>15</v>
      </c>
    </row>
    <row r="915" spans="1:18" ht="12.75">
      <c r="A915" s="101" t="s">
        <v>1559</v>
      </c>
      <c r="B915" s="100"/>
      <c r="C915" s="100"/>
      <c r="D915" s="100"/>
      <c r="E915" s="100"/>
      <c r="F915" s="100"/>
      <c r="G915" s="100"/>
      <c r="H915" s="100"/>
      <c r="I915" s="100"/>
      <c r="J915" s="100"/>
      <c r="K915" s="100"/>
      <c r="L915" s="100"/>
      <c r="M915" s="100"/>
      <c r="N915" s="100"/>
      <c r="O915" s="100"/>
      <c r="P915" s="100"/>
      <c r="Q915" s="100"/>
      <c r="R915" s="100"/>
    </row>
    <row r="916" spans="1:18" ht="72">
      <c r="A916" s="224">
        <v>110</v>
      </c>
      <c r="B916" s="221" t="s">
        <v>1560</v>
      </c>
      <c r="C916" s="225" t="s">
        <v>1561</v>
      </c>
      <c r="D916" s="226">
        <v>3976.33</v>
      </c>
      <c r="E916" s="226">
        <v>2227.42</v>
      </c>
      <c r="F916" s="226">
        <v>1.71</v>
      </c>
      <c r="G916" s="226">
        <v>1747.2</v>
      </c>
      <c r="H916" s="227">
        <v>35801.97</v>
      </c>
      <c r="I916" s="227">
        <v>26483.89</v>
      </c>
      <c r="J916" s="227">
        <v>6.39</v>
      </c>
      <c r="K916" s="227">
        <v>9311.69</v>
      </c>
      <c r="L916" s="365">
        <v>9.0037723227196942</v>
      </c>
      <c r="M916" s="365">
        <v>11.889939930502553</v>
      </c>
      <c r="N916" s="365">
        <v>3.736842105263158</v>
      </c>
      <c r="O916" s="365">
        <v>5.3294929029304035</v>
      </c>
      <c r="P916" s="228"/>
      <c r="Q916" s="228"/>
      <c r="R916" s="228">
        <v>16</v>
      </c>
    </row>
    <row r="917" spans="1:18" ht="84">
      <c r="A917" s="224">
        <v>111</v>
      </c>
      <c r="B917" s="221" t="s">
        <v>1562</v>
      </c>
      <c r="C917" s="225" t="s">
        <v>1563</v>
      </c>
      <c r="D917" s="226">
        <v>956.23</v>
      </c>
      <c r="E917" s="226">
        <v>333.04</v>
      </c>
      <c r="F917" s="226">
        <v>0.67</v>
      </c>
      <c r="G917" s="226">
        <v>622.52</v>
      </c>
      <c r="H917" s="227">
        <v>7222.5</v>
      </c>
      <c r="I917" s="227">
        <v>3959.85</v>
      </c>
      <c r="J917" s="227">
        <v>2.5</v>
      </c>
      <c r="K917" s="227">
        <v>3260.15</v>
      </c>
      <c r="L917" s="365">
        <v>7.5530991497861395</v>
      </c>
      <c r="M917" s="365">
        <v>11.890013211626231</v>
      </c>
      <c r="N917" s="365">
        <v>3.7313432835820892</v>
      </c>
      <c r="O917" s="365">
        <v>5.2370204973334191</v>
      </c>
      <c r="P917" s="228"/>
      <c r="Q917" s="228"/>
      <c r="R917" s="228">
        <v>16</v>
      </c>
    </row>
    <row r="918" spans="1:18" ht="72">
      <c r="A918" s="224">
        <v>112</v>
      </c>
      <c r="B918" s="221" t="s">
        <v>1564</v>
      </c>
      <c r="C918" s="225" t="s">
        <v>1565</v>
      </c>
      <c r="D918" s="226">
        <v>3746.43</v>
      </c>
      <c r="E918" s="226">
        <v>1997.52</v>
      </c>
      <c r="F918" s="226">
        <v>1.71</v>
      </c>
      <c r="G918" s="226">
        <v>1747.2</v>
      </c>
      <c r="H918" s="227">
        <v>33068.47</v>
      </c>
      <c r="I918" s="227">
        <v>23750.39</v>
      </c>
      <c r="J918" s="227">
        <v>6.39</v>
      </c>
      <c r="K918" s="227">
        <v>9311.69</v>
      </c>
      <c r="L918" s="365">
        <v>8.826661648556092</v>
      </c>
      <c r="M918" s="365">
        <v>11.889938523769475</v>
      </c>
      <c r="N918" s="365">
        <v>3.736842105263158</v>
      </c>
      <c r="O918" s="365">
        <v>5.3294929029304035</v>
      </c>
      <c r="P918" s="228"/>
      <c r="Q918" s="228"/>
      <c r="R918" s="228">
        <v>16</v>
      </c>
    </row>
    <row r="919" spans="1:18" ht="84">
      <c r="A919" s="224">
        <v>113</v>
      </c>
      <c r="B919" s="221" t="s">
        <v>1566</v>
      </c>
      <c r="C919" s="225" t="s">
        <v>1567</v>
      </c>
      <c r="D919" s="226">
        <v>914.43</v>
      </c>
      <c r="E919" s="226">
        <v>291.24</v>
      </c>
      <c r="F919" s="226">
        <v>0.67</v>
      </c>
      <c r="G919" s="226">
        <v>622.52</v>
      </c>
      <c r="H919" s="227">
        <v>6725.5</v>
      </c>
      <c r="I919" s="227">
        <v>3462.85</v>
      </c>
      <c r="J919" s="227">
        <v>2.5</v>
      </c>
      <c r="K919" s="227">
        <v>3260.15</v>
      </c>
      <c r="L919" s="365">
        <v>7.3548549369552623</v>
      </c>
      <c r="M919" s="365">
        <v>11.890021975003433</v>
      </c>
      <c r="N919" s="365">
        <v>3.7313432835820892</v>
      </c>
      <c r="O919" s="365">
        <v>5.2370204973334191</v>
      </c>
      <c r="P919" s="228"/>
      <c r="Q919" s="228"/>
      <c r="R919" s="228">
        <v>16</v>
      </c>
    </row>
    <row r="920" spans="1:18" ht="72">
      <c r="A920" s="224">
        <v>114</v>
      </c>
      <c r="B920" s="221" t="s">
        <v>1568</v>
      </c>
      <c r="C920" s="225" t="s">
        <v>1569</v>
      </c>
      <c r="D920" s="226">
        <v>4361.2700000000004</v>
      </c>
      <c r="E920" s="226">
        <v>2614.0700000000002</v>
      </c>
      <c r="F920" s="226"/>
      <c r="G920" s="226">
        <v>1747.2</v>
      </c>
      <c r="H920" s="227">
        <v>40392.83</v>
      </c>
      <c r="I920" s="227">
        <v>31081.14</v>
      </c>
      <c r="J920" s="227"/>
      <c r="K920" s="227">
        <v>9311.69</v>
      </c>
      <c r="L920" s="365">
        <v>9.2617127579810461</v>
      </c>
      <c r="M920" s="365">
        <v>11.889941738362017</v>
      </c>
      <c r="N920" s="365" t="s">
        <v>138</v>
      </c>
      <c r="O920" s="365">
        <v>5.3294929029304035</v>
      </c>
      <c r="P920" s="228"/>
      <c r="Q920" s="228"/>
      <c r="R920" s="228">
        <v>16</v>
      </c>
    </row>
    <row r="921" spans="1:18" ht="84">
      <c r="A921" s="224">
        <v>115</v>
      </c>
      <c r="B921" s="221" t="s">
        <v>1570</v>
      </c>
      <c r="C921" s="225" t="s">
        <v>1571</v>
      </c>
      <c r="D921" s="226">
        <v>1018.26</v>
      </c>
      <c r="E921" s="226">
        <v>395.74</v>
      </c>
      <c r="F921" s="226"/>
      <c r="G921" s="226">
        <v>622.52</v>
      </c>
      <c r="H921" s="227">
        <v>7965.5</v>
      </c>
      <c r="I921" s="227">
        <v>4705.3500000000004</v>
      </c>
      <c r="J921" s="227"/>
      <c r="K921" s="227">
        <v>3260.15</v>
      </c>
      <c r="L921" s="365">
        <v>7.8226582601693089</v>
      </c>
      <c r="M921" s="365">
        <v>11.890003537676252</v>
      </c>
      <c r="N921" s="365" t="s">
        <v>138</v>
      </c>
      <c r="O921" s="365">
        <v>5.2370204973334191</v>
      </c>
      <c r="P921" s="228"/>
      <c r="Q921" s="228"/>
      <c r="R921" s="228">
        <v>16</v>
      </c>
    </row>
    <row r="922" spans="1:18" ht="84">
      <c r="A922" s="224">
        <v>116</v>
      </c>
      <c r="B922" s="221" t="s">
        <v>1572</v>
      </c>
      <c r="C922" s="225" t="s">
        <v>1573</v>
      </c>
      <c r="D922" s="226">
        <v>4131.37</v>
      </c>
      <c r="E922" s="226">
        <v>2384.17</v>
      </c>
      <c r="F922" s="226"/>
      <c r="G922" s="226">
        <v>1747.2</v>
      </c>
      <c r="H922" s="227">
        <v>37659.33</v>
      </c>
      <c r="I922" s="227">
        <v>28347.64</v>
      </c>
      <c r="J922" s="227"/>
      <c r="K922" s="227">
        <v>9311.69</v>
      </c>
      <c r="L922" s="365">
        <v>9.1154580683889375</v>
      </c>
      <c r="M922" s="365">
        <v>11.889940734091947</v>
      </c>
      <c r="N922" s="365" t="s">
        <v>138</v>
      </c>
      <c r="O922" s="365">
        <v>5.3294929029304035</v>
      </c>
      <c r="P922" s="228"/>
      <c r="Q922" s="228"/>
      <c r="R922" s="228">
        <v>16</v>
      </c>
    </row>
    <row r="923" spans="1:18" ht="84">
      <c r="A923" s="224">
        <v>117</v>
      </c>
      <c r="B923" s="221" t="s">
        <v>1574</v>
      </c>
      <c r="C923" s="225" t="s">
        <v>1575</v>
      </c>
      <c r="D923" s="226">
        <v>976.46</v>
      </c>
      <c r="E923" s="226">
        <v>353.94</v>
      </c>
      <c r="F923" s="226"/>
      <c r="G923" s="226">
        <v>622.52</v>
      </c>
      <c r="H923" s="227">
        <v>7468.5</v>
      </c>
      <c r="I923" s="227">
        <v>4208.3500000000004</v>
      </c>
      <c r="J923" s="227"/>
      <c r="K923" s="227">
        <v>3260.15</v>
      </c>
      <c r="L923" s="365">
        <v>7.6485467914712322</v>
      </c>
      <c r="M923" s="365">
        <v>11.890009606147936</v>
      </c>
      <c r="N923" s="365" t="s">
        <v>138</v>
      </c>
      <c r="O923" s="365">
        <v>5.2370204973334191</v>
      </c>
      <c r="P923" s="228"/>
      <c r="Q923" s="228"/>
      <c r="R923" s="228">
        <v>16</v>
      </c>
    </row>
    <row r="924" spans="1:18" ht="72">
      <c r="A924" s="224">
        <v>118</v>
      </c>
      <c r="B924" s="221" t="s">
        <v>1576</v>
      </c>
      <c r="C924" s="225" t="s">
        <v>1577</v>
      </c>
      <c r="D924" s="226">
        <v>4277.67</v>
      </c>
      <c r="E924" s="226">
        <v>2530.4699999999998</v>
      </c>
      <c r="F924" s="226"/>
      <c r="G924" s="226">
        <v>1747.2</v>
      </c>
      <c r="H924" s="227">
        <v>39398.83</v>
      </c>
      <c r="I924" s="227">
        <v>30087.14</v>
      </c>
      <c r="J924" s="227"/>
      <c r="K924" s="227">
        <v>9311.69</v>
      </c>
      <c r="L924" s="365">
        <v>9.2103481568236916</v>
      </c>
      <c r="M924" s="365">
        <v>11.889941394286438</v>
      </c>
      <c r="N924" s="365" t="s">
        <v>138</v>
      </c>
      <c r="O924" s="365">
        <v>5.3294929029304035</v>
      </c>
      <c r="P924" s="228"/>
      <c r="Q924" s="228"/>
      <c r="R924" s="228">
        <v>16</v>
      </c>
    </row>
    <row r="925" spans="1:18" ht="84">
      <c r="A925" s="224">
        <v>119</v>
      </c>
      <c r="B925" s="221" t="s">
        <v>1578</v>
      </c>
      <c r="C925" s="225" t="s">
        <v>1579</v>
      </c>
      <c r="D925" s="226">
        <v>1007.81</v>
      </c>
      <c r="E925" s="226">
        <v>385.29</v>
      </c>
      <c r="F925" s="226"/>
      <c r="G925" s="226">
        <v>622.52</v>
      </c>
      <c r="H925" s="227">
        <v>7841.25</v>
      </c>
      <c r="I925" s="227">
        <v>4581.1000000000004</v>
      </c>
      <c r="J925" s="227"/>
      <c r="K925" s="227">
        <v>3260.15</v>
      </c>
      <c r="L925" s="365">
        <v>7.78048441670553</v>
      </c>
      <c r="M925" s="365">
        <v>11.890004931350411</v>
      </c>
      <c r="N925" s="365" t="s">
        <v>138</v>
      </c>
      <c r="O925" s="365">
        <v>5.2370204973334191</v>
      </c>
      <c r="P925" s="228"/>
      <c r="Q925" s="228"/>
      <c r="R925" s="228">
        <v>16</v>
      </c>
    </row>
    <row r="926" spans="1:18" ht="72">
      <c r="A926" s="224">
        <v>120</v>
      </c>
      <c r="B926" s="221" t="s">
        <v>1580</v>
      </c>
      <c r="C926" s="225" t="s">
        <v>1581</v>
      </c>
      <c r="D926" s="226">
        <v>4047.77</v>
      </c>
      <c r="E926" s="226">
        <v>2300.5700000000002</v>
      </c>
      <c r="F926" s="226"/>
      <c r="G926" s="226">
        <v>1747.2</v>
      </c>
      <c r="H926" s="227">
        <v>36665.33</v>
      </c>
      <c r="I926" s="227">
        <v>27353.64</v>
      </c>
      <c r="J926" s="227"/>
      <c r="K926" s="227">
        <v>9311.69</v>
      </c>
      <c r="L926" s="365">
        <v>9.058155478201579</v>
      </c>
      <c r="M926" s="365">
        <v>11.889940319138299</v>
      </c>
      <c r="N926" s="365" t="s">
        <v>138</v>
      </c>
      <c r="O926" s="365">
        <v>5.3294929029304035</v>
      </c>
      <c r="P926" s="228"/>
      <c r="Q926" s="228"/>
      <c r="R926" s="228">
        <v>16</v>
      </c>
    </row>
    <row r="927" spans="1:18" ht="84">
      <c r="A927" s="229">
        <v>121</v>
      </c>
      <c r="B927" s="230" t="s">
        <v>1582</v>
      </c>
      <c r="C927" s="231" t="s">
        <v>1583</v>
      </c>
      <c r="D927" s="232">
        <v>966.01</v>
      </c>
      <c r="E927" s="232">
        <v>343.49</v>
      </c>
      <c r="F927" s="232"/>
      <c r="G927" s="232">
        <v>622.52</v>
      </c>
      <c r="H927" s="233">
        <v>7344.25</v>
      </c>
      <c r="I927" s="233">
        <v>4084.1</v>
      </c>
      <c r="J927" s="233"/>
      <c r="K927" s="233">
        <v>3260.15</v>
      </c>
      <c r="L927" s="366">
        <v>7.6026645686897654</v>
      </c>
      <c r="M927" s="366">
        <v>11.890011354042329</v>
      </c>
      <c r="N927" s="366" t="s">
        <v>138</v>
      </c>
      <c r="O927" s="366">
        <v>5.2370204973334191</v>
      </c>
      <c r="P927" s="234"/>
      <c r="Q927" s="234"/>
      <c r="R927" s="234">
        <v>16</v>
      </c>
    </row>
    <row r="928" spans="1:18" ht="12.75">
      <c r="A928" s="101" t="s">
        <v>1584</v>
      </c>
      <c r="B928" s="100"/>
      <c r="C928" s="100"/>
      <c r="D928" s="100"/>
      <c r="E928" s="100"/>
      <c r="F928" s="100"/>
      <c r="G928" s="100"/>
      <c r="H928" s="100"/>
      <c r="I928" s="100"/>
      <c r="J928" s="100"/>
      <c r="K928" s="100"/>
      <c r="L928" s="100"/>
      <c r="M928" s="100"/>
      <c r="N928" s="100"/>
      <c r="O928" s="100"/>
      <c r="P928" s="100"/>
      <c r="Q928" s="100"/>
      <c r="R928" s="100"/>
    </row>
    <row r="929" spans="1:18" ht="84">
      <c r="A929" s="224">
        <v>122</v>
      </c>
      <c r="B929" s="221" t="s">
        <v>1585</v>
      </c>
      <c r="C929" s="225" t="s">
        <v>1586</v>
      </c>
      <c r="D929" s="226">
        <v>4049.23</v>
      </c>
      <c r="E929" s="226">
        <v>2783.44</v>
      </c>
      <c r="F929" s="226">
        <v>1.33</v>
      </c>
      <c r="G929" s="226">
        <v>1264.46</v>
      </c>
      <c r="H929" s="227">
        <v>40600.93</v>
      </c>
      <c r="I929" s="227">
        <v>33095.300000000003</v>
      </c>
      <c r="J929" s="227">
        <v>5</v>
      </c>
      <c r="K929" s="227">
        <v>7500.63</v>
      </c>
      <c r="L929" s="365">
        <v>10.026827322725556</v>
      </c>
      <c r="M929" s="365">
        <v>11.890071278705488</v>
      </c>
      <c r="N929" s="365">
        <v>3.7593984962406015</v>
      </c>
      <c r="O929" s="365">
        <v>5.9318839662780949</v>
      </c>
      <c r="P929" s="228"/>
      <c r="Q929" s="228"/>
      <c r="R929" s="228">
        <v>17</v>
      </c>
    </row>
    <row r="930" spans="1:18" ht="84">
      <c r="A930" s="224">
        <v>123</v>
      </c>
      <c r="B930" s="221" t="s">
        <v>1587</v>
      </c>
      <c r="C930" s="225" t="s">
        <v>1588</v>
      </c>
      <c r="D930" s="226">
        <v>1019.5</v>
      </c>
      <c r="E930" s="226">
        <v>387.17</v>
      </c>
      <c r="F930" s="226">
        <v>0.67</v>
      </c>
      <c r="G930" s="226">
        <v>631.66</v>
      </c>
      <c r="H930" s="227">
        <v>8352.15</v>
      </c>
      <c r="I930" s="227">
        <v>4603.46</v>
      </c>
      <c r="J930" s="227">
        <v>2.5</v>
      </c>
      <c r="K930" s="227">
        <v>3746.19</v>
      </c>
      <c r="L930" s="365">
        <v>8.1923982344286408</v>
      </c>
      <c r="M930" s="365">
        <v>11.890022470749283</v>
      </c>
      <c r="N930" s="365">
        <v>3.7313432835820892</v>
      </c>
      <c r="O930" s="365">
        <v>5.9307063926796069</v>
      </c>
      <c r="P930" s="228"/>
      <c r="Q930" s="228"/>
      <c r="R930" s="228">
        <v>17</v>
      </c>
    </row>
    <row r="931" spans="1:18" ht="84">
      <c r="A931" s="224">
        <v>124</v>
      </c>
      <c r="B931" s="221" t="s">
        <v>1589</v>
      </c>
      <c r="C931" s="225" t="s">
        <v>1590</v>
      </c>
      <c r="D931" s="226">
        <v>7235.54</v>
      </c>
      <c r="E931" s="226">
        <v>4705.08</v>
      </c>
      <c r="F931" s="226">
        <v>2.67</v>
      </c>
      <c r="G931" s="226">
        <v>2527.79</v>
      </c>
      <c r="H931" s="227">
        <v>70946.3</v>
      </c>
      <c r="I931" s="227">
        <v>55943.29</v>
      </c>
      <c r="J931" s="227">
        <v>10</v>
      </c>
      <c r="K931" s="227">
        <v>14993.01</v>
      </c>
      <c r="L931" s="365">
        <v>9.8052529596961673</v>
      </c>
      <c r="M931" s="365">
        <v>11.889976365970398</v>
      </c>
      <c r="N931" s="365">
        <v>3.7453183520599254</v>
      </c>
      <c r="O931" s="365">
        <v>5.9312719806629506</v>
      </c>
      <c r="P931" s="228"/>
      <c r="Q931" s="228"/>
      <c r="R931" s="228">
        <v>17</v>
      </c>
    </row>
    <row r="932" spans="1:18" ht="84">
      <c r="A932" s="224">
        <v>125</v>
      </c>
      <c r="B932" s="221" t="s">
        <v>1591</v>
      </c>
      <c r="C932" s="225" t="s">
        <v>1592</v>
      </c>
      <c r="D932" s="226">
        <v>1184.43</v>
      </c>
      <c r="E932" s="226">
        <v>552.1</v>
      </c>
      <c r="F932" s="226">
        <v>0.67</v>
      </c>
      <c r="G932" s="226">
        <v>631.66</v>
      </c>
      <c r="H932" s="227">
        <v>10313.09</v>
      </c>
      <c r="I932" s="227">
        <v>6564.4</v>
      </c>
      <c r="J932" s="227">
        <v>2.5</v>
      </c>
      <c r="K932" s="227">
        <v>3746.19</v>
      </c>
      <c r="L932" s="365">
        <v>8.7072178178533139</v>
      </c>
      <c r="M932" s="365">
        <v>11.889875022640824</v>
      </c>
      <c r="N932" s="365">
        <v>3.7313432835820892</v>
      </c>
      <c r="O932" s="365">
        <v>5.9307063926796069</v>
      </c>
      <c r="P932" s="228"/>
      <c r="Q932" s="228"/>
      <c r="R932" s="228">
        <v>17</v>
      </c>
    </row>
    <row r="933" spans="1:18" ht="84">
      <c r="A933" s="224">
        <v>126</v>
      </c>
      <c r="B933" s="221" t="s">
        <v>1593</v>
      </c>
      <c r="C933" s="225" t="s">
        <v>1594</v>
      </c>
      <c r="D933" s="226">
        <v>7079.11</v>
      </c>
      <c r="E933" s="226">
        <v>4548.7299999999996</v>
      </c>
      <c r="F933" s="226">
        <v>2.59</v>
      </c>
      <c r="G933" s="226">
        <v>2527.79</v>
      </c>
      <c r="H933" s="227">
        <v>69087.929999999993</v>
      </c>
      <c r="I933" s="227">
        <v>54085.22</v>
      </c>
      <c r="J933" s="227">
        <v>9.6999999999999993</v>
      </c>
      <c r="K933" s="227">
        <v>14993.01</v>
      </c>
      <c r="L933" s="365">
        <v>9.7594090217555589</v>
      </c>
      <c r="M933" s="365">
        <v>11.890180336049843</v>
      </c>
      <c r="N933" s="365">
        <v>3.7451737451737452</v>
      </c>
      <c r="O933" s="365">
        <v>5.9312719806629506</v>
      </c>
      <c r="P933" s="228"/>
      <c r="Q933" s="228"/>
      <c r="R933" s="228">
        <v>17</v>
      </c>
    </row>
    <row r="934" spans="1:18" ht="84">
      <c r="A934" s="224">
        <v>127</v>
      </c>
      <c r="B934" s="221" t="s">
        <v>1595</v>
      </c>
      <c r="C934" s="225" t="s">
        <v>1596</v>
      </c>
      <c r="D934" s="226">
        <v>159.29</v>
      </c>
      <c r="E934" s="226">
        <v>159.29</v>
      </c>
      <c r="F934" s="226"/>
      <c r="G934" s="226"/>
      <c r="H934" s="227">
        <v>1893.91</v>
      </c>
      <c r="I934" s="227">
        <v>1893.91</v>
      </c>
      <c r="J934" s="227"/>
      <c r="K934" s="227"/>
      <c r="L934" s="365">
        <v>11.889698035030449</v>
      </c>
      <c r="M934" s="365">
        <v>11.889698035030449</v>
      </c>
      <c r="N934" s="365" t="s">
        <v>138</v>
      </c>
      <c r="O934" s="365" t="s">
        <v>138</v>
      </c>
      <c r="P934" s="228"/>
      <c r="Q934" s="228"/>
      <c r="R934" s="228">
        <v>17</v>
      </c>
    </row>
    <row r="935" spans="1:18" ht="72">
      <c r="A935" s="224">
        <v>128</v>
      </c>
      <c r="B935" s="221" t="s">
        <v>1597</v>
      </c>
      <c r="C935" s="225" t="s">
        <v>1598</v>
      </c>
      <c r="D935" s="226">
        <v>7040.52</v>
      </c>
      <c r="E935" s="226">
        <v>5140.84</v>
      </c>
      <c r="F935" s="226">
        <v>2.02</v>
      </c>
      <c r="G935" s="226">
        <v>1897.66</v>
      </c>
      <c r="H935" s="227">
        <v>72573.25</v>
      </c>
      <c r="I935" s="227">
        <v>61122.93</v>
      </c>
      <c r="J935" s="227">
        <v>7.57</v>
      </c>
      <c r="K935" s="227">
        <v>11442.75</v>
      </c>
      <c r="L935" s="365">
        <v>10.307938902240174</v>
      </c>
      <c r="M935" s="365">
        <v>11.889677562421705</v>
      </c>
      <c r="N935" s="365">
        <v>3.7475247524752477</v>
      </c>
      <c r="O935" s="365">
        <v>6.0299263303226072</v>
      </c>
      <c r="P935" s="228"/>
      <c r="Q935" s="228"/>
      <c r="R935" s="228">
        <v>17</v>
      </c>
    </row>
    <row r="936" spans="1:18" ht="72">
      <c r="A936" s="224">
        <v>129</v>
      </c>
      <c r="B936" s="221" t="s">
        <v>1599</v>
      </c>
      <c r="C936" s="225" t="s">
        <v>1600</v>
      </c>
      <c r="D936" s="226">
        <v>8164.65</v>
      </c>
      <c r="E936" s="226">
        <v>5637.63</v>
      </c>
      <c r="F936" s="226">
        <v>2.67</v>
      </c>
      <c r="G936" s="226">
        <v>2524.35</v>
      </c>
      <c r="H936" s="227">
        <v>82294.05</v>
      </c>
      <c r="I936" s="227">
        <v>67031.19</v>
      </c>
      <c r="J936" s="227">
        <v>10</v>
      </c>
      <c r="K936" s="227">
        <v>15252.86</v>
      </c>
      <c r="L936" s="365">
        <v>10.079311421800078</v>
      </c>
      <c r="M936" s="365">
        <v>11.889959078548966</v>
      </c>
      <c r="N936" s="365">
        <v>3.7453183520599254</v>
      </c>
      <c r="O936" s="365">
        <v>6.0422920751876728</v>
      </c>
      <c r="P936" s="228"/>
      <c r="Q936" s="228"/>
      <c r="R936" s="228">
        <v>17</v>
      </c>
    </row>
    <row r="937" spans="1:18" ht="84">
      <c r="A937" s="224">
        <v>130</v>
      </c>
      <c r="B937" s="221" t="s">
        <v>1601</v>
      </c>
      <c r="C937" s="225" t="s">
        <v>1602</v>
      </c>
      <c r="D937" s="226">
        <v>9315.43</v>
      </c>
      <c r="E937" s="226">
        <v>6788.41</v>
      </c>
      <c r="F937" s="226">
        <v>2.67</v>
      </c>
      <c r="G937" s="226">
        <v>2524.35</v>
      </c>
      <c r="H937" s="227">
        <v>95979.32</v>
      </c>
      <c r="I937" s="227">
        <v>80716.460000000006</v>
      </c>
      <c r="J937" s="227">
        <v>10</v>
      </c>
      <c r="K937" s="227">
        <v>15252.86</v>
      </c>
      <c r="L937" s="365">
        <v>10.303262436623967</v>
      </c>
      <c r="M937" s="365">
        <v>11.890333671655073</v>
      </c>
      <c r="N937" s="365">
        <v>3.7453183520599254</v>
      </c>
      <c r="O937" s="365">
        <v>6.0422920751876728</v>
      </c>
      <c r="P937" s="228"/>
      <c r="Q937" s="228"/>
      <c r="R937" s="228">
        <v>17</v>
      </c>
    </row>
    <row r="938" spans="1:18" ht="84">
      <c r="A938" s="224">
        <v>131</v>
      </c>
      <c r="B938" s="221" t="s">
        <v>1603</v>
      </c>
      <c r="C938" s="225" t="s">
        <v>1604</v>
      </c>
      <c r="D938" s="226">
        <v>213.56</v>
      </c>
      <c r="E938" s="226">
        <v>213.56</v>
      </c>
      <c r="F938" s="226"/>
      <c r="G938" s="226"/>
      <c r="H938" s="227">
        <v>2539.16</v>
      </c>
      <c r="I938" s="227">
        <v>2539.16</v>
      </c>
      <c r="J938" s="227"/>
      <c r="K938" s="227"/>
      <c r="L938" s="365">
        <v>11.88967971530249</v>
      </c>
      <c r="M938" s="365">
        <v>11.88967971530249</v>
      </c>
      <c r="N938" s="365" t="s">
        <v>138</v>
      </c>
      <c r="O938" s="365" t="s">
        <v>138</v>
      </c>
      <c r="P938" s="228"/>
      <c r="Q938" s="228"/>
      <c r="R938" s="228">
        <v>17</v>
      </c>
    </row>
    <row r="939" spans="1:18" ht="72">
      <c r="A939" s="224">
        <v>132</v>
      </c>
      <c r="B939" s="221" t="s">
        <v>1605</v>
      </c>
      <c r="C939" s="225" t="s">
        <v>1606</v>
      </c>
      <c r="D939" s="226">
        <v>5215.78</v>
      </c>
      <c r="E939" s="226">
        <v>3434.61</v>
      </c>
      <c r="F939" s="226">
        <v>1.71</v>
      </c>
      <c r="G939" s="226">
        <v>1779.46</v>
      </c>
      <c r="H939" s="227">
        <v>50350.61</v>
      </c>
      <c r="I939" s="227">
        <v>40836.370000000003</v>
      </c>
      <c r="J939" s="227">
        <v>6.39</v>
      </c>
      <c r="K939" s="227">
        <v>9507.85</v>
      </c>
      <c r="L939" s="365">
        <v>9.6535149105215332</v>
      </c>
      <c r="M939" s="365">
        <v>11.889667240239795</v>
      </c>
      <c r="N939" s="365">
        <v>3.736842105263158</v>
      </c>
      <c r="O939" s="365">
        <v>5.3431097074393357</v>
      </c>
      <c r="P939" s="228"/>
      <c r="Q939" s="228"/>
      <c r="R939" s="228">
        <v>17</v>
      </c>
    </row>
    <row r="940" spans="1:18" ht="72">
      <c r="A940" s="224">
        <v>133</v>
      </c>
      <c r="B940" s="221" t="s">
        <v>1607</v>
      </c>
      <c r="C940" s="225" t="s">
        <v>1608</v>
      </c>
      <c r="D940" s="226">
        <v>1154.5</v>
      </c>
      <c r="E940" s="226">
        <v>531.30999999999995</v>
      </c>
      <c r="F940" s="226">
        <v>0.67</v>
      </c>
      <c r="G940" s="226">
        <v>622.52</v>
      </c>
      <c r="H940" s="227">
        <v>9579.81</v>
      </c>
      <c r="I940" s="227">
        <v>6317.16</v>
      </c>
      <c r="J940" s="227">
        <v>2.5</v>
      </c>
      <c r="K940" s="227">
        <v>3260.15</v>
      </c>
      <c r="L940" s="365">
        <v>8.2977999133824163</v>
      </c>
      <c r="M940" s="365">
        <v>11.889781859931114</v>
      </c>
      <c r="N940" s="365">
        <v>3.7313432835820892</v>
      </c>
      <c r="O940" s="365">
        <v>5.2370204973334191</v>
      </c>
      <c r="P940" s="228"/>
      <c r="Q940" s="228"/>
      <c r="R940" s="228">
        <v>17</v>
      </c>
    </row>
    <row r="941" spans="1:18" ht="72">
      <c r="A941" s="224">
        <v>134</v>
      </c>
      <c r="B941" s="221" t="s">
        <v>1609</v>
      </c>
      <c r="C941" s="225" t="s">
        <v>1610</v>
      </c>
      <c r="D941" s="226">
        <v>7997.9</v>
      </c>
      <c r="E941" s="226">
        <v>5131.18</v>
      </c>
      <c r="F941" s="226">
        <v>3.41</v>
      </c>
      <c r="G941" s="226">
        <v>2863.31</v>
      </c>
      <c r="H941" s="227">
        <v>76378.759999999995</v>
      </c>
      <c r="I941" s="227">
        <v>61011.38</v>
      </c>
      <c r="J941" s="227">
        <v>12.79</v>
      </c>
      <c r="K941" s="227">
        <v>15354.59</v>
      </c>
      <c r="L941" s="365">
        <v>9.5498518361069777</v>
      </c>
      <c r="M941" s="365">
        <v>11.890321524483646</v>
      </c>
      <c r="N941" s="365">
        <v>3.7507331378299118</v>
      </c>
      <c r="O941" s="365">
        <v>5.3625314758094653</v>
      </c>
      <c r="P941" s="228"/>
      <c r="Q941" s="228"/>
      <c r="R941" s="228">
        <v>17</v>
      </c>
    </row>
    <row r="942" spans="1:18" ht="72">
      <c r="A942" s="229">
        <v>135</v>
      </c>
      <c r="B942" s="230" t="s">
        <v>1611</v>
      </c>
      <c r="C942" s="231" t="s">
        <v>1612</v>
      </c>
      <c r="D942" s="232">
        <v>1207.1600000000001</v>
      </c>
      <c r="E942" s="232">
        <v>583.97</v>
      </c>
      <c r="F942" s="232">
        <v>0.67</v>
      </c>
      <c r="G942" s="232">
        <v>622.52</v>
      </c>
      <c r="H942" s="233">
        <v>10206.200000000001</v>
      </c>
      <c r="I942" s="233">
        <v>6943.55</v>
      </c>
      <c r="J942" s="233">
        <v>2.5</v>
      </c>
      <c r="K942" s="233">
        <v>3260.15</v>
      </c>
      <c r="L942" s="366">
        <v>8.4547201696543954</v>
      </c>
      <c r="M942" s="366">
        <v>11.890251211534839</v>
      </c>
      <c r="N942" s="366">
        <v>3.7313432835820892</v>
      </c>
      <c r="O942" s="366">
        <v>5.2370204973334191</v>
      </c>
      <c r="P942" s="234"/>
      <c r="Q942" s="234"/>
      <c r="R942" s="234">
        <v>17</v>
      </c>
    </row>
    <row r="943" spans="1:18" ht="12.75">
      <c r="A943" s="101" t="s">
        <v>1613</v>
      </c>
      <c r="B943" s="100"/>
      <c r="C943" s="100"/>
      <c r="D943" s="100"/>
      <c r="E943" s="100"/>
      <c r="F943" s="100"/>
      <c r="G943" s="100"/>
      <c r="H943" s="100"/>
      <c r="I943" s="100"/>
      <c r="J943" s="100"/>
      <c r="K943" s="100"/>
      <c r="L943" s="100"/>
      <c r="M943" s="100"/>
      <c r="N943" s="100"/>
      <c r="O943" s="100"/>
      <c r="P943" s="100"/>
      <c r="Q943" s="100"/>
      <c r="R943" s="100"/>
    </row>
    <row r="944" spans="1:18" ht="84">
      <c r="A944" s="224">
        <v>136</v>
      </c>
      <c r="B944" s="221" t="s">
        <v>1614</v>
      </c>
      <c r="C944" s="225" t="s">
        <v>1615</v>
      </c>
      <c r="D944" s="226">
        <v>4457.1499999999996</v>
      </c>
      <c r="E944" s="226">
        <v>3192.69</v>
      </c>
      <c r="F944" s="226"/>
      <c r="G944" s="226">
        <v>1264.46</v>
      </c>
      <c r="H944" s="227">
        <v>45462.04</v>
      </c>
      <c r="I944" s="227">
        <v>37961.410000000003</v>
      </c>
      <c r="J944" s="227"/>
      <c r="K944" s="227">
        <v>7500.63</v>
      </c>
      <c r="L944" s="365">
        <v>10.19980032083282</v>
      </c>
      <c r="M944" s="365">
        <v>11.890102076931992</v>
      </c>
      <c r="N944" s="365" t="s">
        <v>138</v>
      </c>
      <c r="O944" s="365">
        <v>5.9318839662780949</v>
      </c>
      <c r="P944" s="228"/>
      <c r="Q944" s="228"/>
      <c r="R944" s="228">
        <v>18</v>
      </c>
    </row>
    <row r="945" spans="1:18" ht="84">
      <c r="A945" s="224">
        <v>137</v>
      </c>
      <c r="B945" s="221" t="s">
        <v>1616</v>
      </c>
      <c r="C945" s="225" t="s">
        <v>1617</v>
      </c>
      <c r="D945" s="226">
        <v>1103.19</v>
      </c>
      <c r="E945" s="226">
        <v>471.53</v>
      </c>
      <c r="F945" s="226"/>
      <c r="G945" s="226">
        <v>631.66</v>
      </c>
      <c r="H945" s="227">
        <v>9352.7000000000007</v>
      </c>
      <c r="I945" s="227">
        <v>5606.51</v>
      </c>
      <c r="J945" s="227"/>
      <c r="K945" s="227">
        <v>3746.19</v>
      </c>
      <c r="L945" s="365">
        <v>8.4778687261487136</v>
      </c>
      <c r="M945" s="365">
        <v>11.890038809831825</v>
      </c>
      <c r="N945" s="365" t="s">
        <v>138</v>
      </c>
      <c r="O945" s="365">
        <v>5.9307063926796069</v>
      </c>
      <c r="P945" s="228"/>
      <c r="Q945" s="228"/>
      <c r="R945" s="228">
        <v>18</v>
      </c>
    </row>
    <row r="946" spans="1:18" ht="84">
      <c r="A946" s="224">
        <v>138</v>
      </c>
      <c r="B946" s="221" t="s">
        <v>1618</v>
      </c>
      <c r="C946" s="225" t="s">
        <v>1619</v>
      </c>
      <c r="D946" s="226">
        <v>7722.95</v>
      </c>
      <c r="E946" s="226">
        <v>5195.16</v>
      </c>
      <c r="F946" s="226"/>
      <c r="G946" s="226">
        <v>2527.79</v>
      </c>
      <c r="H946" s="227">
        <v>76763.22</v>
      </c>
      <c r="I946" s="227">
        <v>61770.21</v>
      </c>
      <c r="J946" s="227"/>
      <c r="K946" s="227">
        <v>14993.01</v>
      </c>
      <c r="L946" s="365">
        <v>9.9396241073682994</v>
      </c>
      <c r="M946" s="365">
        <v>11.889953341186796</v>
      </c>
      <c r="N946" s="365" t="s">
        <v>138</v>
      </c>
      <c r="O946" s="365">
        <v>5.9312719806629506</v>
      </c>
      <c r="P946" s="228"/>
      <c r="Q946" s="228"/>
      <c r="R946" s="228">
        <v>18</v>
      </c>
    </row>
    <row r="947" spans="1:18" ht="84">
      <c r="A947" s="224">
        <v>139</v>
      </c>
      <c r="B947" s="221" t="s">
        <v>1620</v>
      </c>
      <c r="C947" s="225" t="s">
        <v>1621</v>
      </c>
      <c r="D947" s="226">
        <v>1237.72</v>
      </c>
      <c r="E947" s="226">
        <v>606.05999999999995</v>
      </c>
      <c r="F947" s="226"/>
      <c r="G947" s="226">
        <v>631.66</v>
      </c>
      <c r="H947" s="227">
        <v>10952.17</v>
      </c>
      <c r="I947" s="227">
        <v>7205.98</v>
      </c>
      <c r="J947" s="227"/>
      <c r="K947" s="227">
        <v>3746.19</v>
      </c>
      <c r="L947" s="365">
        <v>8.8486652877872221</v>
      </c>
      <c r="M947" s="365">
        <v>11.88987888987889</v>
      </c>
      <c r="N947" s="365" t="s">
        <v>138</v>
      </c>
      <c r="O947" s="365">
        <v>5.9307063926796069</v>
      </c>
      <c r="P947" s="228"/>
      <c r="Q947" s="228"/>
      <c r="R947" s="228">
        <v>18</v>
      </c>
    </row>
    <row r="948" spans="1:18" ht="84">
      <c r="A948" s="224">
        <v>140</v>
      </c>
      <c r="B948" s="221" t="s">
        <v>1622</v>
      </c>
      <c r="C948" s="225" t="s">
        <v>1623</v>
      </c>
      <c r="D948" s="226">
        <v>7660.09</v>
      </c>
      <c r="E948" s="226">
        <v>5132.3</v>
      </c>
      <c r="F948" s="226"/>
      <c r="G948" s="226">
        <v>2527.79</v>
      </c>
      <c r="H948" s="227">
        <v>76016.990000000005</v>
      </c>
      <c r="I948" s="227">
        <v>61023.98</v>
      </c>
      <c r="J948" s="227"/>
      <c r="K948" s="227">
        <v>14993.01</v>
      </c>
      <c r="L948" s="365">
        <v>9.9237724360940938</v>
      </c>
      <c r="M948" s="365">
        <v>11.890181789840812</v>
      </c>
      <c r="N948" s="365" t="s">
        <v>138</v>
      </c>
      <c r="O948" s="365">
        <v>5.9312719806629506</v>
      </c>
      <c r="P948" s="228"/>
      <c r="Q948" s="228"/>
      <c r="R948" s="228">
        <v>18</v>
      </c>
    </row>
    <row r="949" spans="1:18" ht="84">
      <c r="A949" s="224">
        <v>141</v>
      </c>
      <c r="B949" s="221" t="s">
        <v>1624</v>
      </c>
      <c r="C949" s="225" t="s">
        <v>1625</v>
      </c>
      <c r="D949" s="226">
        <v>164.28</v>
      </c>
      <c r="E949" s="226">
        <v>164.28</v>
      </c>
      <c r="F949" s="226"/>
      <c r="G949" s="226"/>
      <c r="H949" s="227">
        <v>1953.3</v>
      </c>
      <c r="I949" s="227">
        <v>1953.3</v>
      </c>
      <c r="J949" s="227"/>
      <c r="K949" s="227"/>
      <c r="L949" s="365">
        <v>11.890065741417093</v>
      </c>
      <c r="M949" s="365">
        <v>11.890065741417093</v>
      </c>
      <c r="N949" s="365" t="s">
        <v>138</v>
      </c>
      <c r="O949" s="365" t="s">
        <v>138</v>
      </c>
      <c r="P949" s="228"/>
      <c r="Q949" s="228"/>
      <c r="R949" s="228">
        <v>18</v>
      </c>
    </row>
    <row r="950" spans="1:18" ht="72">
      <c r="A950" s="224">
        <v>142</v>
      </c>
      <c r="B950" s="221" t="s">
        <v>1626</v>
      </c>
      <c r="C950" s="225" t="s">
        <v>1627</v>
      </c>
      <c r="D950" s="226">
        <v>7811.81</v>
      </c>
      <c r="E950" s="226">
        <v>5914.15</v>
      </c>
      <c r="F950" s="226"/>
      <c r="G950" s="226">
        <v>1897.66</v>
      </c>
      <c r="H950" s="227">
        <v>81760.11</v>
      </c>
      <c r="I950" s="227">
        <v>70317.36</v>
      </c>
      <c r="J950" s="227"/>
      <c r="K950" s="227">
        <v>11442.75</v>
      </c>
      <c r="L950" s="365">
        <v>10.466218456414071</v>
      </c>
      <c r="M950" s="365">
        <v>11.889681526508459</v>
      </c>
      <c r="N950" s="365" t="s">
        <v>138</v>
      </c>
      <c r="O950" s="365">
        <v>6.0299263303226072</v>
      </c>
      <c r="P950" s="228"/>
      <c r="Q950" s="228"/>
      <c r="R950" s="228">
        <v>18</v>
      </c>
    </row>
    <row r="951" spans="1:18" ht="72">
      <c r="A951" s="224">
        <v>143</v>
      </c>
      <c r="B951" s="221" t="s">
        <v>1628</v>
      </c>
      <c r="C951" s="225" t="s">
        <v>1629</v>
      </c>
      <c r="D951" s="226">
        <v>9051.24</v>
      </c>
      <c r="E951" s="226">
        <v>6526.89</v>
      </c>
      <c r="F951" s="226"/>
      <c r="G951" s="226">
        <v>2524.35</v>
      </c>
      <c r="H951" s="227">
        <v>92857.33</v>
      </c>
      <c r="I951" s="227">
        <v>77604.47</v>
      </c>
      <c r="J951" s="227"/>
      <c r="K951" s="227">
        <v>15252.86</v>
      </c>
      <c r="L951" s="365">
        <v>10.259072790026559</v>
      </c>
      <c r="M951" s="365">
        <v>11.889961375172556</v>
      </c>
      <c r="N951" s="365" t="s">
        <v>138</v>
      </c>
      <c r="O951" s="365">
        <v>6.0422920751876728</v>
      </c>
      <c r="P951" s="228"/>
      <c r="Q951" s="228"/>
      <c r="R951" s="228">
        <v>18</v>
      </c>
    </row>
    <row r="952" spans="1:18" ht="84">
      <c r="A952" s="224">
        <v>144</v>
      </c>
      <c r="B952" s="221" t="s">
        <v>1630</v>
      </c>
      <c r="C952" s="225" t="s">
        <v>1631</v>
      </c>
      <c r="D952" s="226">
        <v>10012.61</v>
      </c>
      <c r="E952" s="226">
        <v>7488.26</v>
      </c>
      <c r="F952" s="226"/>
      <c r="G952" s="226">
        <v>2524.35</v>
      </c>
      <c r="H952" s="227">
        <v>104290.85</v>
      </c>
      <c r="I952" s="227">
        <v>89037.99</v>
      </c>
      <c r="J952" s="227"/>
      <c r="K952" s="227">
        <v>15252.86</v>
      </c>
      <c r="L952" s="365">
        <v>10.415950486436603</v>
      </c>
      <c r="M952" s="365">
        <v>11.890344352359561</v>
      </c>
      <c r="N952" s="365" t="s">
        <v>138</v>
      </c>
      <c r="O952" s="365">
        <v>6.0422920751876728</v>
      </c>
      <c r="P952" s="228"/>
      <c r="Q952" s="228"/>
      <c r="R952" s="228">
        <v>18</v>
      </c>
    </row>
    <row r="953" spans="1:18" ht="84">
      <c r="A953" s="224">
        <v>145</v>
      </c>
      <c r="B953" s="221" t="s">
        <v>1632</v>
      </c>
      <c r="C953" s="225" t="s">
        <v>1633</v>
      </c>
      <c r="D953" s="226">
        <v>220.3</v>
      </c>
      <c r="E953" s="226">
        <v>220.3</v>
      </c>
      <c r="F953" s="226"/>
      <c r="G953" s="226"/>
      <c r="H953" s="227">
        <v>2619.34</v>
      </c>
      <c r="I953" s="227">
        <v>2619.34</v>
      </c>
      <c r="J953" s="227"/>
      <c r="K953" s="227"/>
      <c r="L953" s="365">
        <v>11.889877439854743</v>
      </c>
      <c r="M953" s="365">
        <v>11.889877439854743</v>
      </c>
      <c r="N953" s="365" t="s">
        <v>138</v>
      </c>
      <c r="O953" s="365" t="s">
        <v>138</v>
      </c>
      <c r="P953" s="228"/>
      <c r="Q953" s="228"/>
      <c r="R953" s="228">
        <v>18</v>
      </c>
    </row>
    <row r="954" spans="1:18" ht="72">
      <c r="A954" s="224">
        <v>146</v>
      </c>
      <c r="B954" s="221" t="s">
        <v>1634</v>
      </c>
      <c r="C954" s="225" t="s">
        <v>1635</v>
      </c>
      <c r="D954" s="226">
        <v>5741</v>
      </c>
      <c r="E954" s="226">
        <v>3961.54</v>
      </c>
      <c r="F954" s="226"/>
      <c r="G954" s="226">
        <v>1779.46</v>
      </c>
      <c r="H954" s="227">
        <v>56609.27</v>
      </c>
      <c r="I954" s="227">
        <v>47101.42</v>
      </c>
      <c r="J954" s="227"/>
      <c r="K954" s="227">
        <v>9507.85</v>
      </c>
      <c r="L954" s="365">
        <v>9.8605242989026305</v>
      </c>
      <c r="M954" s="365">
        <v>11.889674217602245</v>
      </c>
      <c r="N954" s="365" t="s">
        <v>138</v>
      </c>
      <c r="O954" s="365">
        <v>5.3431097074393357</v>
      </c>
      <c r="P954" s="228"/>
      <c r="Q954" s="228"/>
      <c r="R954" s="228">
        <v>18</v>
      </c>
    </row>
    <row r="955" spans="1:18" ht="72">
      <c r="A955" s="224">
        <v>147</v>
      </c>
      <c r="B955" s="221" t="s">
        <v>1636</v>
      </c>
      <c r="C955" s="225" t="s">
        <v>1637</v>
      </c>
      <c r="D955" s="226">
        <v>1236.1099999999999</v>
      </c>
      <c r="E955" s="226">
        <v>613.59</v>
      </c>
      <c r="F955" s="226"/>
      <c r="G955" s="226">
        <v>622.52</v>
      </c>
      <c r="H955" s="227">
        <v>10555.56</v>
      </c>
      <c r="I955" s="227">
        <v>7295.41</v>
      </c>
      <c r="J955" s="227"/>
      <c r="K955" s="227">
        <v>3260.15</v>
      </c>
      <c r="L955" s="365">
        <v>8.5393371140108894</v>
      </c>
      <c r="M955" s="365">
        <v>11.889714630290584</v>
      </c>
      <c r="N955" s="365" t="s">
        <v>138</v>
      </c>
      <c r="O955" s="365">
        <v>5.2370204973334191</v>
      </c>
      <c r="P955" s="228"/>
      <c r="Q955" s="228"/>
      <c r="R955" s="228">
        <v>18</v>
      </c>
    </row>
    <row r="956" spans="1:18" ht="72">
      <c r="A956" s="224">
        <v>148</v>
      </c>
      <c r="B956" s="221" t="s">
        <v>1638</v>
      </c>
      <c r="C956" s="225" t="s">
        <v>1639</v>
      </c>
      <c r="D956" s="226">
        <v>8513.57</v>
      </c>
      <c r="E956" s="226">
        <v>5650.26</v>
      </c>
      <c r="F956" s="226"/>
      <c r="G956" s="226">
        <v>2863.31</v>
      </c>
      <c r="H956" s="227">
        <v>82538.02</v>
      </c>
      <c r="I956" s="227">
        <v>67183.429999999993</v>
      </c>
      <c r="J956" s="227"/>
      <c r="K956" s="227">
        <v>15354.59</v>
      </c>
      <c r="L956" s="365">
        <v>9.694877707001881</v>
      </c>
      <c r="M956" s="365">
        <v>11.890325400954998</v>
      </c>
      <c r="N956" s="365" t="s">
        <v>138</v>
      </c>
      <c r="O956" s="365">
        <v>5.3625314758094653</v>
      </c>
      <c r="P956" s="228"/>
      <c r="Q956" s="228"/>
      <c r="R956" s="228">
        <v>18</v>
      </c>
    </row>
    <row r="957" spans="1:18" ht="72">
      <c r="A957" s="229">
        <v>149</v>
      </c>
      <c r="B957" s="230" t="s">
        <v>1640</v>
      </c>
      <c r="C957" s="231" t="s">
        <v>1641</v>
      </c>
      <c r="D957" s="232">
        <v>1332.41</v>
      </c>
      <c r="E957" s="232">
        <v>709.89</v>
      </c>
      <c r="F957" s="232"/>
      <c r="G957" s="232">
        <v>622.52</v>
      </c>
      <c r="H957" s="233">
        <v>11700.92</v>
      </c>
      <c r="I957" s="233">
        <v>8440.77</v>
      </c>
      <c r="J957" s="233"/>
      <c r="K957" s="233">
        <v>3260.15</v>
      </c>
      <c r="L957" s="366">
        <v>8.7817713766783498</v>
      </c>
      <c r="M957" s="366">
        <v>11.890250602205976</v>
      </c>
      <c r="N957" s="366" t="s">
        <v>138</v>
      </c>
      <c r="O957" s="366">
        <v>5.2370204973334191</v>
      </c>
      <c r="P957" s="234"/>
      <c r="Q957" s="234"/>
      <c r="R957" s="234">
        <v>18</v>
      </c>
    </row>
    <row r="958" spans="1:18" ht="12.75">
      <c r="A958" s="101" t="s">
        <v>1642</v>
      </c>
      <c r="B958" s="100"/>
      <c r="C958" s="100"/>
      <c r="D958" s="100"/>
      <c r="E958" s="100"/>
      <c r="F958" s="100"/>
      <c r="G958" s="100"/>
      <c r="H958" s="100"/>
      <c r="I958" s="100"/>
      <c r="J958" s="100"/>
      <c r="K958" s="100"/>
      <c r="L958" s="100"/>
      <c r="M958" s="100"/>
      <c r="N958" s="100"/>
      <c r="O958" s="100"/>
      <c r="P958" s="100"/>
      <c r="Q958" s="100"/>
      <c r="R958" s="100"/>
    </row>
    <row r="959" spans="1:18" ht="72">
      <c r="A959" s="224">
        <v>150</v>
      </c>
      <c r="B959" s="221" t="s">
        <v>1643</v>
      </c>
      <c r="C959" s="225" t="s">
        <v>1644</v>
      </c>
      <c r="D959" s="226">
        <v>4634.8599999999997</v>
      </c>
      <c r="E959" s="226">
        <v>3370.4</v>
      </c>
      <c r="F959" s="226"/>
      <c r="G959" s="226">
        <v>1264.46</v>
      </c>
      <c r="H959" s="227">
        <v>47575.040000000001</v>
      </c>
      <c r="I959" s="227">
        <v>40074.410000000003</v>
      </c>
      <c r="J959" s="227"/>
      <c r="K959" s="227">
        <v>7500.63</v>
      </c>
      <c r="L959" s="365">
        <v>10.264612091843119</v>
      </c>
      <c r="M959" s="365">
        <v>11.890105032043675</v>
      </c>
      <c r="N959" s="365" t="s">
        <v>138</v>
      </c>
      <c r="O959" s="365">
        <v>5.9318839662780949</v>
      </c>
      <c r="P959" s="228"/>
      <c r="Q959" s="228"/>
      <c r="R959" s="228">
        <v>19</v>
      </c>
    </row>
    <row r="960" spans="1:18" ht="84">
      <c r="A960" s="224">
        <v>151</v>
      </c>
      <c r="B960" s="221" t="s">
        <v>1645</v>
      </c>
      <c r="C960" s="225" t="s">
        <v>1646</v>
      </c>
      <c r="D960" s="226">
        <v>1072.44</v>
      </c>
      <c r="E960" s="226">
        <v>440.78</v>
      </c>
      <c r="F960" s="226"/>
      <c r="G960" s="226">
        <v>631.66</v>
      </c>
      <c r="H960" s="227">
        <v>8987.1200000000008</v>
      </c>
      <c r="I960" s="227">
        <v>5240.93</v>
      </c>
      <c r="J960" s="227"/>
      <c r="K960" s="227">
        <v>3746.19</v>
      </c>
      <c r="L960" s="365">
        <v>8.3800678825855055</v>
      </c>
      <c r="M960" s="365">
        <v>11.890126593765599</v>
      </c>
      <c r="N960" s="365" t="s">
        <v>138</v>
      </c>
      <c r="O960" s="365">
        <v>5.9307063926796069</v>
      </c>
      <c r="P960" s="228"/>
      <c r="Q960" s="228"/>
      <c r="R960" s="228">
        <v>19</v>
      </c>
    </row>
    <row r="961" spans="1:18" ht="84">
      <c r="A961" s="224">
        <v>152</v>
      </c>
      <c r="B961" s="221" t="s">
        <v>1647</v>
      </c>
      <c r="C961" s="225" t="s">
        <v>1648</v>
      </c>
      <c r="D961" s="226">
        <v>7956.17</v>
      </c>
      <c r="E961" s="226">
        <v>5428.38</v>
      </c>
      <c r="F961" s="226"/>
      <c r="G961" s="226">
        <v>2527.79</v>
      </c>
      <c r="H961" s="227">
        <v>79536.210000000006</v>
      </c>
      <c r="I961" s="227">
        <v>64543.199999999997</v>
      </c>
      <c r="J961" s="227"/>
      <c r="K961" s="227">
        <v>14993.01</v>
      </c>
      <c r="L961" s="365">
        <v>9.9967961971652191</v>
      </c>
      <c r="M961" s="365">
        <v>11.889956119505266</v>
      </c>
      <c r="N961" s="365" t="s">
        <v>138</v>
      </c>
      <c r="O961" s="365">
        <v>5.9312719806629506</v>
      </c>
      <c r="P961" s="228"/>
      <c r="Q961" s="228"/>
      <c r="R961" s="228">
        <v>19</v>
      </c>
    </row>
    <row r="962" spans="1:18" ht="84">
      <c r="A962" s="224">
        <v>153</v>
      </c>
      <c r="B962" s="221" t="s">
        <v>1649</v>
      </c>
      <c r="C962" s="225" t="s">
        <v>1650</v>
      </c>
      <c r="D962" s="226">
        <v>1269.8599999999999</v>
      </c>
      <c r="E962" s="226">
        <v>638.20000000000005</v>
      </c>
      <c r="F962" s="226"/>
      <c r="G962" s="226">
        <v>631.66</v>
      </c>
      <c r="H962" s="227">
        <v>11334.42</v>
      </c>
      <c r="I962" s="227">
        <v>7588.23</v>
      </c>
      <c r="J962" s="227"/>
      <c r="K962" s="227">
        <v>3746.19</v>
      </c>
      <c r="L962" s="365">
        <v>8.9257240955695902</v>
      </c>
      <c r="M962" s="365">
        <v>11.890050141021621</v>
      </c>
      <c r="N962" s="365" t="s">
        <v>138</v>
      </c>
      <c r="O962" s="365">
        <v>5.9307063926796069</v>
      </c>
      <c r="P962" s="228"/>
      <c r="Q962" s="228"/>
      <c r="R962" s="228">
        <v>19</v>
      </c>
    </row>
    <row r="963" spans="1:18" ht="72">
      <c r="A963" s="224">
        <v>154</v>
      </c>
      <c r="B963" s="221" t="s">
        <v>1651</v>
      </c>
      <c r="C963" s="225" t="s">
        <v>1652</v>
      </c>
      <c r="D963" s="226">
        <v>8286.69</v>
      </c>
      <c r="E963" s="226">
        <v>5758.9</v>
      </c>
      <c r="F963" s="226"/>
      <c r="G963" s="226">
        <v>2527.79</v>
      </c>
      <c r="H963" s="227">
        <v>83467.41</v>
      </c>
      <c r="I963" s="227">
        <v>68474.399999999994</v>
      </c>
      <c r="J963" s="227"/>
      <c r="K963" s="227">
        <v>14993.01</v>
      </c>
      <c r="L963" s="365">
        <v>10.072466811235849</v>
      </c>
      <c r="M963" s="365">
        <v>11.890187362169858</v>
      </c>
      <c r="N963" s="365" t="s">
        <v>138</v>
      </c>
      <c r="O963" s="365">
        <v>5.9312719806629506</v>
      </c>
      <c r="P963" s="228"/>
      <c r="Q963" s="228"/>
      <c r="R963" s="228">
        <v>19</v>
      </c>
    </row>
    <row r="964" spans="1:18" ht="84">
      <c r="A964" s="224">
        <v>155</v>
      </c>
      <c r="B964" s="221" t="s">
        <v>1653</v>
      </c>
      <c r="C964" s="225" t="s">
        <v>1654</v>
      </c>
      <c r="D964" s="226">
        <v>167.61</v>
      </c>
      <c r="E964" s="226">
        <v>167.61</v>
      </c>
      <c r="F964" s="226"/>
      <c r="G964" s="226"/>
      <c r="H964" s="227">
        <v>1992.9</v>
      </c>
      <c r="I964" s="227">
        <v>1992.9</v>
      </c>
      <c r="J964" s="227"/>
      <c r="K964" s="227"/>
      <c r="L964" s="365">
        <v>11.890102022552353</v>
      </c>
      <c r="M964" s="365">
        <v>11.890102022552353</v>
      </c>
      <c r="N964" s="365" t="s">
        <v>138</v>
      </c>
      <c r="O964" s="365" t="s">
        <v>138</v>
      </c>
      <c r="P964" s="228"/>
      <c r="Q964" s="228"/>
      <c r="R964" s="228">
        <v>19</v>
      </c>
    </row>
    <row r="965" spans="1:18" ht="72">
      <c r="A965" s="224">
        <v>156</v>
      </c>
      <c r="B965" s="221" t="s">
        <v>1655</v>
      </c>
      <c r="C965" s="225" t="s">
        <v>1656</v>
      </c>
      <c r="D965" s="226">
        <v>8185.88</v>
      </c>
      <c r="E965" s="226">
        <v>6288.22</v>
      </c>
      <c r="F965" s="226"/>
      <c r="G965" s="226">
        <v>1897.66</v>
      </c>
      <c r="H965" s="227">
        <v>86207.65</v>
      </c>
      <c r="I965" s="227">
        <v>74764.899999999994</v>
      </c>
      <c r="J965" s="227"/>
      <c r="K965" s="227">
        <v>11442.75</v>
      </c>
      <c r="L965" s="365">
        <v>10.531262368859547</v>
      </c>
      <c r="M965" s="365">
        <v>11.889676251785083</v>
      </c>
      <c r="N965" s="365" t="s">
        <v>138</v>
      </c>
      <c r="O965" s="365">
        <v>6.0299263303226072</v>
      </c>
      <c r="P965" s="228"/>
      <c r="Q965" s="228"/>
      <c r="R965" s="228">
        <v>19</v>
      </c>
    </row>
    <row r="966" spans="1:18" ht="72">
      <c r="A966" s="224">
        <v>157</v>
      </c>
      <c r="B966" s="221" t="s">
        <v>1657</v>
      </c>
      <c r="C966" s="225" t="s">
        <v>1658</v>
      </c>
      <c r="D966" s="226">
        <v>9414.2999999999993</v>
      </c>
      <c r="E966" s="226">
        <v>6889.95</v>
      </c>
      <c r="F966" s="226"/>
      <c r="G966" s="226">
        <v>2524.35</v>
      </c>
      <c r="H966" s="227">
        <v>97174.17</v>
      </c>
      <c r="I966" s="227">
        <v>81921.31</v>
      </c>
      <c r="J966" s="227"/>
      <c r="K966" s="227">
        <v>15252.86</v>
      </c>
      <c r="L966" s="365">
        <v>10.321975080462702</v>
      </c>
      <c r="M966" s="365">
        <v>11.889971625338354</v>
      </c>
      <c r="N966" s="365" t="s">
        <v>138</v>
      </c>
      <c r="O966" s="365">
        <v>6.0422920751876728</v>
      </c>
      <c r="P966" s="228"/>
      <c r="Q966" s="228"/>
      <c r="R966" s="228">
        <v>19</v>
      </c>
    </row>
    <row r="967" spans="1:18" ht="84">
      <c r="A967" s="224">
        <v>158</v>
      </c>
      <c r="B967" s="221" t="s">
        <v>1659</v>
      </c>
      <c r="C967" s="225" t="s">
        <v>1660</v>
      </c>
      <c r="D967" s="226">
        <v>10707.41</v>
      </c>
      <c r="E967" s="226">
        <v>8183.06</v>
      </c>
      <c r="F967" s="226"/>
      <c r="G967" s="226">
        <v>2524.35</v>
      </c>
      <c r="H967" s="227">
        <v>112552.26</v>
      </c>
      <c r="I967" s="227">
        <v>97299.4</v>
      </c>
      <c r="J967" s="227"/>
      <c r="K967" s="227">
        <v>15252.86</v>
      </c>
      <c r="L967" s="365">
        <v>10.511623259032763</v>
      </c>
      <c r="M967" s="365">
        <v>11.89034419886937</v>
      </c>
      <c r="N967" s="365" t="s">
        <v>138</v>
      </c>
      <c r="O967" s="365">
        <v>6.0422920751876728</v>
      </c>
      <c r="P967" s="228"/>
      <c r="Q967" s="228"/>
      <c r="R967" s="228">
        <v>19</v>
      </c>
    </row>
    <row r="968" spans="1:18" ht="84">
      <c r="A968" s="224">
        <v>159</v>
      </c>
      <c r="B968" s="221" t="s">
        <v>1661</v>
      </c>
      <c r="C968" s="225" t="s">
        <v>1662</v>
      </c>
      <c r="D968" s="226">
        <v>224.8</v>
      </c>
      <c r="E968" s="226">
        <v>224.8</v>
      </c>
      <c r="F968" s="226"/>
      <c r="G968" s="226"/>
      <c r="H968" s="227">
        <v>2672.8</v>
      </c>
      <c r="I968" s="227">
        <v>2672.8</v>
      </c>
      <c r="J968" s="227"/>
      <c r="K968" s="227"/>
      <c r="L968" s="365">
        <v>11.889679715302492</v>
      </c>
      <c r="M968" s="365">
        <v>11.889679715302492</v>
      </c>
      <c r="N968" s="365" t="s">
        <v>138</v>
      </c>
      <c r="O968" s="365" t="s">
        <v>138</v>
      </c>
      <c r="P968" s="228"/>
      <c r="Q968" s="228"/>
      <c r="R968" s="228">
        <v>19</v>
      </c>
    </row>
    <row r="969" spans="1:18" ht="72">
      <c r="A969" s="224">
        <v>160</v>
      </c>
      <c r="B969" s="221" t="s">
        <v>1663</v>
      </c>
      <c r="C969" s="225" t="s">
        <v>1664</v>
      </c>
      <c r="D969" s="226">
        <v>5809.67</v>
      </c>
      <c r="E969" s="226">
        <v>4030.21</v>
      </c>
      <c r="F969" s="226"/>
      <c r="G969" s="226">
        <v>1779.46</v>
      </c>
      <c r="H969" s="227">
        <v>57425.81</v>
      </c>
      <c r="I969" s="227">
        <v>47917.96</v>
      </c>
      <c r="J969" s="227"/>
      <c r="K969" s="227">
        <v>9507.85</v>
      </c>
      <c r="L969" s="365">
        <v>9.8845218403110664</v>
      </c>
      <c r="M969" s="365">
        <v>11.889693092915753</v>
      </c>
      <c r="N969" s="365" t="s">
        <v>138</v>
      </c>
      <c r="O969" s="365">
        <v>5.3431097074393357</v>
      </c>
      <c r="P969" s="228"/>
      <c r="Q969" s="228"/>
      <c r="R969" s="228">
        <v>19</v>
      </c>
    </row>
    <row r="970" spans="1:18" ht="72">
      <c r="A970" s="224">
        <v>161</v>
      </c>
      <c r="B970" s="221" t="s">
        <v>1665</v>
      </c>
      <c r="C970" s="225" t="s">
        <v>1666</v>
      </c>
      <c r="D970" s="226">
        <v>1227.79</v>
      </c>
      <c r="E970" s="226">
        <v>605.27</v>
      </c>
      <c r="F970" s="226"/>
      <c r="G970" s="226">
        <v>622.52</v>
      </c>
      <c r="H970" s="227">
        <v>10456.66</v>
      </c>
      <c r="I970" s="227">
        <v>7196.51</v>
      </c>
      <c r="J970" s="227"/>
      <c r="K970" s="227">
        <v>3260.15</v>
      </c>
      <c r="L970" s="365">
        <v>8.5166518704338685</v>
      </c>
      <c r="M970" s="365">
        <v>11.889751681067954</v>
      </c>
      <c r="N970" s="365" t="s">
        <v>138</v>
      </c>
      <c r="O970" s="365">
        <v>5.2370204973334191</v>
      </c>
      <c r="P970" s="228"/>
      <c r="Q970" s="228"/>
      <c r="R970" s="228">
        <v>19</v>
      </c>
    </row>
    <row r="971" spans="1:18" ht="72">
      <c r="A971" s="224">
        <v>162</v>
      </c>
      <c r="B971" s="221" t="s">
        <v>1667</v>
      </c>
      <c r="C971" s="225" t="s">
        <v>1668</v>
      </c>
      <c r="D971" s="226">
        <v>8853.2900000000009</v>
      </c>
      <c r="E971" s="226">
        <v>5989.98</v>
      </c>
      <c r="F971" s="226"/>
      <c r="G971" s="226">
        <v>2863.31</v>
      </c>
      <c r="H971" s="227">
        <v>86577.32</v>
      </c>
      <c r="I971" s="227">
        <v>71222.73</v>
      </c>
      <c r="J971" s="227"/>
      <c r="K971" s="227">
        <v>15354.59</v>
      </c>
      <c r="L971" s="365">
        <v>9.7791126236687145</v>
      </c>
      <c r="M971" s="365">
        <v>11.890311820740637</v>
      </c>
      <c r="N971" s="365" t="s">
        <v>138</v>
      </c>
      <c r="O971" s="365">
        <v>5.3625314758094653</v>
      </c>
      <c r="P971" s="228"/>
      <c r="Q971" s="228"/>
      <c r="R971" s="228">
        <v>19</v>
      </c>
    </row>
    <row r="972" spans="1:18" ht="72">
      <c r="A972" s="229">
        <v>163</v>
      </c>
      <c r="B972" s="230" t="s">
        <v>1669</v>
      </c>
      <c r="C972" s="231" t="s">
        <v>1670</v>
      </c>
      <c r="D972" s="232">
        <v>1321.44</v>
      </c>
      <c r="E972" s="232">
        <v>698.92</v>
      </c>
      <c r="F972" s="232"/>
      <c r="G972" s="232">
        <v>622.52</v>
      </c>
      <c r="H972" s="233">
        <v>11570.49</v>
      </c>
      <c r="I972" s="233">
        <v>8310.34</v>
      </c>
      <c r="J972" s="233"/>
      <c r="K972" s="233">
        <v>3260.15</v>
      </c>
      <c r="L972" s="366">
        <v>8.7559707591718112</v>
      </c>
      <c r="M972" s="366">
        <v>11.890259257139588</v>
      </c>
      <c r="N972" s="366" t="s">
        <v>138</v>
      </c>
      <c r="O972" s="366">
        <v>5.2370204973334191</v>
      </c>
      <c r="P972" s="234"/>
      <c r="Q972" s="234"/>
      <c r="R972" s="234">
        <v>19</v>
      </c>
    </row>
    <row r="973" spans="1:18" ht="12.75">
      <c r="A973" s="101" t="s">
        <v>1671</v>
      </c>
      <c r="B973" s="100"/>
      <c r="C973" s="100"/>
      <c r="D973" s="100"/>
      <c r="E973" s="100"/>
      <c r="F973" s="100"/>
      <c r="G973" s="100"/>
      <c r="H973" s="100"/>
      <c r="I973" s="100"/>
      <c r="J973" s="100"/>
      <c r="K973" s="100"/>
      <c r="L973" s="100"/>
      <c r="M973" s="100"/>
      <c r="N973" s="100"/>
      <c r="O973" s="100"/>
      <c r="P973" s="100"/>
      <c r="Q973" s="100"/>
      <c r="R973" s="100"/>
    </row>
    <row r="974" spans="1:18" ht="72">
      <c r="A974" s="224">
        <v>164</v>
      </c>
      <c r="B974" s="221" t="s">
        <v>1672</v>
      </c>
      <c r="C974" s="225" t="s">
        <v>1673</v>
      </c>
      <c r="D974" s="226">
        <v>6120.2</v>
      </c>
      <c r="E974" s="226">
        <v>3589.74</v>
      </c>
      <c r="F974" s="226">
        <v>2.67</v>
      </c>
      <c r="G974" s="226">
        <v>2527.79</v>
      </c>
      <c r="H974" s="227">
        <v>57685.34</v>
      </c>
      <c r="I974" s="227">
        <v>42682.33</v>
      </c>
      <c r="J974" s="227">
        <v>10</v>
      </c>
      <c r="K974" s="227">
        <v>14993.01</v>
      </c>
      <c r="L974" s="365">
        <v>9.4254011306820029</v>
      </c>
      <c r="M974" s="365">
        <v>11.890089532946677</v>
      </c>
      <c r="N974" s="365">
        <v>3.7453183520599254</v>
      </c>
      <c r="O974" s="365">
        <v>5.9312719806629506</v>
      </c>
      <c r="P974" s="228"/>
      <c r="Q974" s="228"/>
      <c r="R974" s="228">
        <v>20</v>
      </c>
    </row>
    <row r="975" spans="1:18" ht="72">
      <c r="A975" s="224">
        <v>165</v>
      </c>
      <c r="B975" s="221" t="s">
        <v>1674</v>
      </c>
      <c r="C975" s="225" t="s">
        <v>1675</v>
      </c>
      <c r="D975" s="226">
        <v>6845.69</v>
      </c>
      <c r="E975" s="226">
        <v>4317.8999999999996</v>
      </c>
      <c r="F975" s="226"/>
      <c r="G975" s="226">
        <v>2527.79</v>
      </c>
      <c r="H975" s="227">
        <v>66333.23</v>
      </c>
      <c r="I975" s="227">
        <v>51340.22</v>
      </c>
      <c r="J975" s="227"/>
      <c r="K975" s="227">
        <v>14993.01</v>
      </c>
      <c r="L975" s="365">
        <v>9.6897799929590729</v>
      </c>
      <c r="M975" s="365">
        <v>11.890090090090091</v>
      </c>
      <c r="N975" s="365" t="s">
        <v>138</v>
      </c>
      <c r="O975" s="365">
        <v>5.9312719806629506</v>
      </c>
      <c r="P975" s="228"/>
      <c r="Q975" s="228"/>
      <c r="R975" s="228">
        <v>20</v>
      </c>
    </row>
    <row r="976" spans="1:18" ht="72">
      <c r="A976" s="224">
        <v>166</v>
      </c>
      <c r="B976" s="221" t="s">
        <v>1676</v>
      </c>
      <c r="C976" s="225" t="s">
        <v>1677</v>
      </c>
      <c r="D976" s="226">
        <v>6699.17</v>
      </c>
      <c r="E976" s="226">
        <v>4171.38</v>
      </c>
      <c r="F976" s="226"/>
      <c r="G976" s="226">
        <v>2527.79</v>
      </c>
      <c r="H976" s="227">
        <v>64591.09</v>
      </c>
      <c r="I976" s="227">
        <v>49598.080000000002</v>
      </c>
      <c r="J976" s="227"/>
      <c r="K976" s="227">
        <v>14993.01</v>
      </c>
      <c r="L976" s="365">
        <v>9.6416556080827913</v>
      </c>
      <c r="M976" s="365">
        <v>11.890089131174815</v>
      </c>
      <c r="N976" s="365" t="s">
        <v>138</v>
      </c>
      <c r="O976" s="365">
        <v>5.9312719806629506</v>
      </c>
      <c r="P976" s="228"/>
      <c r="Q976" s="228"/>
      <c r="R976" s="228">
        <v>20</v>
      </c>
    </row>
    <row r="977" spans="1:18" ht="60">
      <c r="A977" s="224">
        <v>167</v>
      </c>
      <c r="B977" s="221" t="s">
        <v>1678</v>
      </c>
      <c r="C977" s="225" t="s">
        <v>1679</v>
      </c>
      <c r="D977" s="226">
        <v>11124.62</v>
      </c>
      <c r="E977" s="226">
        <v>8591.86</v>
      </c>
      <c r="F977" s="226">
        <v>2.67</v>
      </c>
      <c r="G977" s="226">
        <v>2530.09</v>
      </c>
      <c r="H977" s="227">
        <v>117451.34</v>
      </c>
      <c r="I977" s="227">
        <v>102154.42</v>
      </c>
      <c r="J977" s="227">
        <v>10</v>
      </c>
      <c r="K977" s="227">
        <v>15286.92</v>
      </c>
      <c r="L977" s="365">
        <v>10.557784445670952</v>
      </c>
      <c r="M977" s="365">
        <v>11.889674645536589</v>
      </c>
      <c r="N977" s="365">
        <v>3.7453183520599254</v>
      </c>
      <c r="O977" s="365">
        <v>6.042045935124837</v>
      </c>
      <c r="P977" s="228"/>
      <c r="Q977" s="228"/>
      <c r="R977" s="228">
        <v>20</v>
      </c>
    </row>
    <row r="978" spans="1:18" ht="60">
      <c r="A978" s="224">
        <v>168</v>
      </c>
      <c r="B978" s="221" t="s">
        <v>1680</v>
      </c>
      <c r="C978" s="225" t="s">
        <v>1681</v>
      </c>
      <c r="D978" s="226">
        <v>13097.94</v>
      </c>
      <c r="E978" s="226">
        <v>10567.85</v>
      </c>
      <c r="F978" s="226"/>
      <c r="G978" s="226">
        <v>2530.09</v>
      </c>
      <c r="H978" s="227">
        <v>140935.25</v>
      </c>
      <c r="I978" s="227">
        <v>125648.33</v>
      </c>
      <c r="J978" s="227"/>
      <c r="K978" s="227">
        <v>15286.92</v>
      </c>
      <c r="L978" s="365">
        <v>10.760108078064183</v>
      </c>
      <c r="M978" s="365">
        <v>11.88967765439517</v>
      </c>
      <c r="N978" s="365" t="s">
        <v>138</v>
      </c>
      <c r="O978" s="365">
        <v>6.042045935124837</v>
      </c>
      <c r="P978" s="228"/>
      <c r="Q978" s="228"/>
      <c r="R978" s="228">
        <v>20</v>
      </c>
    </row>
    <row r="979" spans="1:18" ht="60">
      <c r="A979" s="224">
        <v>169</v>
      </c>
      <c r="B979" s="221" t="s">
        <v>1682</v>
      </c>
      <c r="C979" s="225" t="s">
        <v>1683</v>
      </c>
      <c r="D979" s="226">
        <v>13097.94</v>
      </c>
      <c r="E979" s="226">
        <v>10567.85</v>
      </c>
      <c r="F979" s="226"/>
      <c r="G979" s="226">
        <v>2530.09</v>
      </c>
      <c r="H979" s="227">
        <v>140935.25</v>
      </c>
      <c r="I979" s="227">
        <v>125648.33</v>
      </c>
      <c r="J979" s="227"/>
      <c r="K979" s="227">
        <v>15286.92</v>
      </c>
      <c r="L979" s="365">
        <v>10.760108078064183</v>
      </c>
      <c r="M979" s="365">
        <v>11.88967765439517</v>
      </c>
      <c r="N979" s="365" t="s">
        <v>138</v>
      </c>
      <c r="O979" s="365">
        <v>6.042045935124837</v>
      </c>
      <c r="P979" s="228"/>
      <c r="Q979" s="228"/>
      <c r="R979" s="228">
        <v>20</v>
      </c>
    </row>
    <row r="980" spans="1:18" ht="60">
      <c r="A980" s="224">
        <v>170</v>
      </c>
      <c r="B980" s="221" t="s">
        <v>1684</v>
      </c>
      <c r="C980" s="225" t="s">
        <v>1685</v>
      </c>
      <c r="D980" s="226">
        <v>5909.28</v>
      </c>
      <c r="E980" s="226">
        <v>3196.8</v>
      </c>
      <c r="F980" s="226">
        <v>2.67</v>
      </c>
      <c r="G980" s="226">
        <v>2709.81</v>
      </c>
      <c r="H980" s="227">
        <v>54139.95</v>
      </c>
      <c r="I980" s="227">
        <v>38010.239999999998</v>
      </c>
      <c r="J980" s="227">
        <v>10</v>
      </c>
      <c r="K980" s="227">
        <v>16119.71</v>
      </c>
      <c r="L980" s="365">
        <v>9.1618522053448128</v>
      </c>
      <c r="M980" s="365">
        <v>11.890090090090089</v>
      </c>
      <c r="N980" s="365">
        <v>3.7453183520599254</v>
      </c>
      <c r="O980" s="365">
        <v>5.9486495363143543</v>
      </c>
      <c r="P980" s="228"/>
      <c r="Q980" s="228"/>
      <c r="R980" s="228">
        <v>20</v>
      </c>
    </row>
    <row r="981" spans="1:18" ht="60">
      <c r="A981" s="224">
        <v>171</v>
      </c>
      <c r="B981" s="221" t="s">
        <v>1686</v>
      </c>
      <c r="C981" s="225" t="s">
        <v>1687</v>
      </c>
      <c r="D981" s="226">
        <v>7214.19</v>
      </c>
      <c r="E981" s="226">
        <v>4504.38</v>
      </c>
      <c r="F981" s="226"/>
      <c r="G981" s="226">
        <v>2709.81</v>
      </c>
      <c r="H981" s="227">
        <v>69677.19</v>
      </c>
      <c r="I981" s="227">
        <v>53557.48</v>
      </c>
      <c r="J981" s="227"/>
      <c r="K981" s="227">
        <v>16119.71</v>
      </c>
      <c r="L981" s="365">
        <v>9.6583524969539205</v>
      </c>
      <c r="M981" s="365">
        <v>11.890089202065546</v>
      </c>
      <c r="N981" s="365" t="s">
        <v>138</v>
      </c>
      <c r="O981" s="365">
        <v>5.9486495363143543</v>
      </c>
      <c r="P981" s="228"/>
      <c r="Q981" s="228"/>
      <c r="R981" s="228">
        <v>20</v>
      </c>
    </row>
    <row r="982" spans="1:18" ht="60">
      <c r="A982" s="229">
        <v>172</v>
      </c>
      <c r="B982" s="230" t="s">
        <v>1688</v>
      </c>
      <c r="C982" s="231" t="s">
        <v>1689</v>
      </c>
      <c r="D982" s="232">
        <v>6386.13</v>
      </c>
      <c r="E982" s="232">
        <v>3676.32</v>
      </c>
      <c r="F982" s="232"/>
      <c r="G982" s="232">
        <v>2709.81</v>
      </c>
      <c r="H982" s="233">
        <v>59831.49</v>
      </c>
      <c r="I982" s="233">
        <v>43711.78</v>
      </c>
      <c r="J982" s="233"/>
      <c r="K982" s="233">
        <v>16119.71</v>
      </c>
      <c r="L982" s="366">
        <v>9.3689746372216032</v>
      </c>
      <c r="M982" s="366">
        <v>11.890091178134655</v>
      </c>
      <c r="N982" s="366" t="s">
        <v>138</v>
      </c>
      <c r="O982" s="366">
        <v>5.9486495363143543</v>
      </c>
      <c r="P982" s="234"/>
      <c r="Q982" s="234"/>
      <c r="R982" s="234">
        <v>20</v>
      </c>
    </row>
    <row r="983" spans="1:18" ht="12.75">
      <c r="A983" s="101" t="s">
        <v>1690</v>
      </c>
      <c r="B983" s="100"/>
      <c r="C983" s="100"/>
      <c r="D983" s="100"/>
      <c r="E983" s="100"/>
      <c r="F983" s="100"/>
      <c r="G983" s="100"/>
      <c r="H983" s="100"/>
      <c r="I983" s="100"/>
      <c r="J983" s="100"/>
      <c r="K983" s="100"/>
      <c r="L983" s="100"/>
      <c r="M983" s="100"/>
      <c r="N983" s="100"/>
      <c r="O983" s="100"/>
      <c r="P983" s="100"/>
      <c r="Q983" s="100"/>
      <c r="R983" s="100"/>
    </row>
    <row r="984" spans="1:18" ht="72">
      <c r="A984" s="224">
        <v>173</v>
      </c>
      <c r="B984" s="221" t="s">
        <v>1691</v>
      </c>
      <c r="C984" s="225" t="s">
        <v>1692</v>
      </c>
      <c r="D984" s="226">
        <v>6848.36</v>
      </c>
      <c r="E984" s="226">
        <v>4317.8999999999996</v>
      </c>
      <c r="F984" s="226">
        <v>2.67</v>
      </c>
      <c r="G984" s="226">
        <v>2527.79</v>
      </c>
      <c r="H984" s="227">
        <v>66343.23</v>
      </c>
      <c r="I984" s="227">
        <v>51340.22</v>
      </c>
      <c r="J984" s="227">
        <v>10</v>
      </c>
      <c r="K984" s="227">
        <v>14993.01</v>
      </c>
      <c r="L984" s="365">
        <v>9.6874623997570222</v>
      </c>
      <c r="M984" s="365">
        <v>11.890090090090091</v>
      </c>
      <c r="N984" s="365">
        <v>3.7453183520599254</v>
      </c>
      <c r="O984" s="365">
        <v>5.9312719806629506</v>
      </c>
      <c r="P984" s="228"/>
      <c r="Q984" s="228"/>
      <c r="R984" s="228">
        <v>21</v>
      </c>
    </row>
    <row r="985" spans="1:18" ht="72">
      <c r="A985" s="224">
        <v>174</v>
      </c>
      <c r="B985" s="221" t="s">
        <v>1693</v>
      </c>
      <c r="C985" s="225" t="s">
        <v>1694</v>
      </c>
      <c r="D985" s="226">
        <v>7760.33</v>
      </c>
      <c r="E985" s="226">
        <v>5232.54</v>
      </c>
      <c r="F985" s="226"/>
      <c r="G985" s="226">
        <v>2527.79</v>
      </c>
      <c r="H985" s="227">
        <v>77208.38</v>
      </c>
      <c r="I985" s="227">
        <v>62215.37</v>
      </c>
      <c r="J985" s="227"/>
      <c r="K985" s="227">
        <v>14993.01</v>
      </c>
      <c r="L985" s="365">
        <v>9.9491104115417777</v>
      </c>
      <c r="M985" s="365">
        <v>11.890089707866544</v>
      </c>
      <c r="N985" s="365" t="s">
        <v>138</v>
      </c>
      <c r="O985" s="365">
        <v>5.9312719806629506</v>
      </c>
      <c r="P985" s="228"/>
      <c r="Q985" s="228"/>
      <c r="R985" s="228">
        <v>21</v>
      </c>
    </row>
    <row r="986" spans="1:18" ht="72">
      <c r="A986" s="224">
        <v>175</v>
      </c>
      <c r="B986" s="221" t="s">
        <v>1695</v>
      </c>
      <c r="C986" s="225" t="s">
        <v>1696</v>
      </c>
      <c r="D986" s="226">
        <v>7573.85</v>
      </c>
      <c r="E986" s="226">
        <v>5046.0600000000004</v>
      </c>
      <c r="F986" s="226"/>
      <c r="G986" s="226">
        <v>2527.79</v>
      </c>
      <c r="H986" s="227">
        <v>74991.12</v>
      </c>
      <c r="I986" s="227">
        <v>59998.11</v>
      </c>
      <c r="J986" s="227"/>
      <c r="K986" s="227">
        <v>14993.01</v>
      </c>
      <c r="L986" s="365">
        <v>9.9013209926259425</v>
      </c>
      <c r="M986" s="365">
        <v>11.890090486438924</v>
      </c>
      <c r="N986" s="365" t="s">
        <v>138</v>
      </c>
      <c r="O986" s="365">
        <v>5.9312719806629506</v>
      </c>
      <c r="P986" s="228"/>
      <c r="Q986" s="228"/>
      <c r="R986" s="228">
        <v>21</v>
      </c>
    </row>
    <row r="987" spans="1:18" ht="60">
      <c r="A987" s="224">
        <v>176</v>
      </c>
      <c r="B987" s="221" t="s">
        <v>1697</v>
      </c>
      <c r="C987" s="225" t="s">
        <v>1698</v>
      </c>
      <c r="D987" s="226">
        <v>13100.61</v>
      </c>
      <c r="E987" s="226">
        <v>10567.85</v>
      </c>
      <c r="F987" s="226">
        <v>2.67</v>
      </c>
      <c r="G987" s="226">
        <v>2530.09</v>
      </c>
      <c r="H987" s="227">
        <v>140945.25</v>
      </c>
      <c r="I987" s="227">
        <v>125648.33</v>
      </c>
      <c r="J987" s="227">
        <v>10</v>
      </c>
      <c r="K987" s="227">
        <v>15286.92</v>
      </c>
      <c r="L987" s="365">
        <v>10.758678412684599</v>
      </c>
      <c r="M987" s="365">
        <v>11.88967765439517</v>
      </c>
      <c r="N987" s="365">
        <v>3.7453183520599254</v>
      </c>
      <c r="O987" s="365">
        <v>6.042045935124837</v>
      </c>
      <c r="P987" s="228"/>
      <c r="Q987" s="228"/>
      <c r="R987" s="228">
        <v>21</v>
      </c>
    </row>
    <row r="988" spans="1:18" ht="60">
      <c r="A988" s="224">
        <v>177</v>
      </c>
      <c r="B988" s="221" t="s">
        <v>1699</v>
      </c>
      <c r="C988" s="225" t="s">
        <v>1700</v>
      </c>
      <c r="D988" s="226">
        <v>15583.1</v>
      </c>
      <c r="E988" s="226">
        <v>13053.01</v>
      </c>
      <c r="F988" s="226"/>
      <c r="G988" s="226">
        <v>2530.09</v>
      </c>
      <c r="H988" s="227">
        <v>170483.05</v>
      </c>
      <c r="I988" s="227">
        <v>155196.13</v>
      </c>
      <c r="J988" s="227"/>
      <c r="K988" s="227">
        <v>15286.92</v>
      </c>
      <c r="L988" s="365">
        <v>10.940252581322072</v>
      </c>
      <c r="M988" s="365">
        <v>11.889681383834073</v>
      </c>
      <c r="N988" s="365" t="s">
        <v>138</v>
      </c>
      <c r="O988" s="365">
        <v>6.042045935124837</v>
      </c>
      <c r="P988" s="228"/>
      <c r="Q988" s="228"/>
      <c r="R988" s="228">
        <v>21</v>
      </c>
    </row>
    <row r="989" spans="1:18" ht="60">
      <c r="A989" s="224">
        <v>178</v>
      </c>
      <c r="B989" s="221" t="s">
        <v>1701</v>
      </c>
      <c r="C989" s="225" t="s">
        <v>1702</v>
      </c>
      <c r="D989" s="226">
        <v>15583.1</v>
      </c>
      <c r="E989" s="226">
        <v>13053.01</v>
      </c>
      <c r="F989" s="226"/>
      <c r="G989" s="226">
        <v>2530.09</v>
      </c>
      <c r="H989" s="227">
        <v>170483.05</v>
      </c>
      <c r="I989" s="227">
        <v>155196.13</v>
      </c>
      <c r="J989" s="227"/>
      <c r="K989" s="227">
        <v>15286.92</v>
      </c>
      <c r="L989" s="365">
        <v>10.940252581322072</v>
      </c>
      <c r="M989" s="365">
        <v>11.889681383834073</v>
      </c>
      <c r="N989" s="365" t="s">
        <v>138</v>
      </c>
      <c r="O989" s="365">
        <v>6.042045935124837</v>
      </c>
      <c r="P989" s="228"/>
      <c r="Q989" s="228"/>
      <c r="R989" s="228">
        <v>21</v>
      </c>
    </row>
    <row r="990" spans="1:18" ht="60">
      <c r="A990" s="224">
        <v>179</v>
      </c>
      <c r="B990" s="221" t="s">
        <v>1703</v>
      </c>
      <c r="C990" s="225" t="s">
        <v>1704</v>
      </c>
      <c r="D990" s="226">
        <v>6458.73</v>
      </c>
      <c r="E990" s="226">
        <v>3746.25</v>
      </c>
      <c r="F990" s="226">
        <v>2.67</v>
      </c>
      <c r="G990" s="226">
        <v>2709.81</v>
      </c>
      <c r="H990" s="227">
        <v>60672.959999999999</v>
      </c>
      <c r="I990" s="227">
        <v>44543.25</v>
      </c>
      <c r="J990" s="227">
        <v>10</v>
      </c>
      <c r="K990" s="227">
        <v>16119.71</v>
      </c>
      <c r="L990" s="365">
        <v>9.3939458686150381</v>
      </c>
      <c r="M990" s="365">
        <v>11.890090090090091</v>
      </c>
      <c r="N990" s="365">
        <v>3.7453183520599254</v>
      </c>
      <c r="O990" s="365">
        <v>5.9486495363143543</v>
      </c>
      <c r="P990" s="228"/>
      <c r="Q990" s="228"/>
      <c r="R990" s="228">
        <v>21</v>
      </c>
    </row>
    <row r="991" spans="1:18" ht="60">
      <c r="A991" s="224">
        <v>180</v>
      </c>
      <c r="B991" s="221" t="s">
        <v>1705</v>
      </c>
      <c r="C991" s="225" t="s">
        <v>1706</v>
      </c>
      <c r="D991" s="226">
        <v>7299.66</v>
      </c>
      <c r="E991" s="226">
        <v>4589.8500000000004</v>
      </c>
      <c r="F991" s="226"/>
      <c r="G991" s="226">
        <v>2709.81</v>
      </c>
      <c r="H991" s="227">
        <v>70693.440000000002</v>
      </c>
      <c r="I991" s="227">
        <v>54573.73</v>
      </c>
      <c r="J991" s="227"/>
      <c r="K991" s="227">
        <v>16119.71</v>
      </c>
      <c r="L991" s="365">
        <v>9.684483934868199</v>
      </c>
      <c r="M991" s="365">
        <v>11.890090090090089</v>
      </c>
      <c r="N991" s="365" t="s">
        <v>138</v>
      </c>
      <c r="O991" s="365">
        <v>5.9486495363143543</v>
      </c>
      <c r="P991" s="228"/>
      <c r="Q991" s="228"/>
      <c r="R991" s="228">
        <v>21</v>
      </c>
    </row>
    <row r="992" spans="1:18" ht="60">
      <c r="A992" s="229">
        <v>181</v>
      </c>
      <c r="B992" s="230" t="s">
        <v>1707</v>
      </c>
      <c r="C992" s="231" t="s">
        <v>1708</v>
      </c>
      <c r="D992" s="232">
        <v>7142.04</v>
      </c>
      <c r="E992" s="232">
        <v>4432.2299999999996</v>
      </c>
      <c r="F992" s="232"/>
      <c r="G992" s="232">
        <v>2709.81</v>
      </c>
      <c r="H992" s="233">
        <v>68819.320000000007</v>
      </c>
      <c r="I992" s="233">
        <v>52699.61</v>
      </c>
      <c r="J992" s="233"/>
      <c r="K992" s="233">
        <v>16119.71</v>
      </c>
      <c r="L992" s="366">
        <v>9.635807136336398</v>
      </c>
      <c r="M992" s="366">
        <v>11.890089187609851</v>
      </c>
      <c r="N992" s="366" t="s">
        <v>138</v>
      </c>
      <c r="O992" s="366">
        <v>5.9486495363143543</v>
      </c>
      <c r="P992" s="234"/>
      <c r="Q992" s="234"/>
      <c r="R992" s="234">
        <v>21</v>
      </c>
    </row>
    <row r="993" spans="1:18" ht="12.75">
      <c r="A993" s="101" t="s">
        <v>1709</v>
      </c>
      <c r="B993" s="100"/>
      <c r="C993" s="100"/>
      <c r="D993" s="100"/>
      <c r="E993" s="100"/>
      <c r="F993" s="100"/>
      <c r="G993" s="100"/>
      <c r="H993" s="100"/>
      <c r="I993" s="100"/>
      <c r="J993" s="100"/>
      <c r="K993" s="100"/>
      <c r="L993" s="100"/>
      <c r="M993" s="100"/>
      <c r="N993" s="100"/>
      <c r="O993" s="100"/>
      <c r="P993" s="100"/>
      <c r="Q993" s="100"/>
      <c r="R993" s="100"/>
    </row>
    <row r="994" spans="1:18" ht="84">
      <c r="A994" s="224">
        <v>182</v>
      </c>
      <c r="B994" s="221" t="s">
        <v>1710</v>
      </c>
      <c r="C994" s="225" t="s">
        <v>1711</v>
      </c>
      <c r="D994" s="226">
        <v>9435.2199999999993</v>
      </c>
      <c r="E994" s="226">
        <v>6100.01</v>
      </c>
      <c r="F994" s="226">
        <v>3.49</v>
      </c>
      <c r="G994" s="226">
        <v>3331.72</v>
      </c>
      <c r="H994" s="227">
        <v>92303.58</v>
      </c>
      <c r="I994" s="227">
        <v>72529.61</v>
      </c>
      <c r="J994" s="227">
        <v>13.08</v>
      </c>
      <c r="K994" s="227">
        <v>19760.89</v>
      </c>
      <c r="L994" s="365">
        <v>9.7828752270747277</v>
      </c>
      <c r="M994" s="365">
        <v>11.89008050806474</v>
      </c>
      <c r="N994" s="365">
        <v>3.7478510028653291</v>
      </c>
      <c r="O994" s="365">
        <v>5.9311376706325865</v>
      </c>
      <c r="P994" s="228"/>
      <c r="Q994" s="228"/>
      <c r="R994" s="228">
        <v>22</v>
      </c>
    </row>
    <row r="995" spans="1:18" ht="84">
      <c r="A995" s="224">
        <v>183</v>
      </c>
      <c r="B995" s="221" t="s">
        <v>1712</v>
      </c>
      <c r="C995" s="225" t="s">
        <v>1713</v>
      </c>
      <c r="D995" s="226">
        <v>10863.63</v>
      </c>
      <c r="E995" s="226">
        <v>7531.91</v>
      </c>
      <c r="F995" s="226"/>
      <c r="G995" s="226">
        <v>3331.72</v>
      </c>
      <c r="H995" s="227">
        <v>109315.92</v>
      </c>
      <c r="I995" s="227">
        <v>89555.03</v>
      </c>
      <c r="J995" s="227"/>
      <c r="K995" s="227">
        <v>19760.89</v>
      </c>
      <c r="L995" s="365">
        <v>10.062559199825474</v>
      </c>
      <c r="M995" s="365">
        <v>11.890082329714508</v>
      </c>
      <c r="N995" s="365" t="s">
        <v>138</v>
      </c>
      <c r="O995" s="365">
        <v>5.9311376706325865</v>
      </c>
      <c r="P995" s="228"/>
      <c r="Q995" s="228"/>
      <c r="R995" s="228">
        <v>22</v>
      </c>
    </row>
    <row r="996" spans="1:18" ht="84">
      <c r="A996" s="224">
        <v>184</v>
      </c>
      <c r="B996" s="221" t="s">
        <v>1714</v>
      </c>
      <c r="C996" s="225" t="s">
        <v>1715</v>
      </c>
      <c r="D996" s="226">
        <v>10575.03</v>
      </c>
      <c r="E996" s="226">
        <v>7243.31</v>
      </c>
      <c r="F996" s="226"/>
      <c r="G996" s="226">
        <v>3331.72</v>
      </c>
      <c r="H996" s="227">
        <v>105884.44</v>
      </c>
      <c r="I996" s="227">
        <v>86123.55</v>
      </c>
      <c r="J996" s="227"/>
      <c r="K996" s="227">
        <v>19760.89</v>
      </c>
      <c r="L996" s="365">
        <v>10.012684597585066</v>
      </c>
      <c r="M996" s="365">
        <v>11.890082020512722</v>
      </c>
      <c r="N996" s="365" t="s">
        <v>138</v>
      </c>
      <c r="O996" s="365">
        <v>5.9311376706325865</v>
      </c>
      <c r="P996" s="228"/>
      <c r="Q996" s="228"/>
      <c r="R996" s="228">
        <v>22</v>
      </c>
    </row>
    <row r="997" spans="1:18" ht="84">
      <c r="A997" s="224">
        <v>185</v>
      </c>
      <c r="B997" s="221" t="s">
        <v>1716</v>
      </c>
      <c r="C997" s="225" t="s">
        <v>1717</v>
      </c>
      <c r="D997" s="226">
        <v>8517.91</v>
      </c>
      <c r="E997" s="226">
        <v>5182.7</v>
      </c>
      <c r="F997" s="226">
        <v>3.49</v>
      </c>
      <c r="G997" s="226">
        <v>3331.72</v>
      </c>
      <c r="H997" s="227">
        <v>81396.75</v>
      </c>
      <c r="I997" s="227">
        <v>61622.78</v>
      </c>
      <c r="J997" s="227">
        <v>13.08</v>
      </c>
      <c r="K997" s="227">
        <v>19760.89</v>
      </c>
      <c r="L997" s="365">
        <v>9.5559532796190609</v>
      </c>
      <c r="M997" s="365">
        <v>11.890092036969147</v>
      </c>
      <c r="N997" s="365">
        <v>3.7478510028653291</v>
      </c>
      <c r="O997" s="365">
        <v>5.9311376706325865</v>
      </c>
      <c r="P997" s="228"/>
      <c r="Q997" s="228"/>
      <c r="R997" s="228">
        <v>22</v>
      </c>
    </row>
    <row r="998" spans="1:18" ht="84">
      <c r="A998" s="224">
        <v>186</v>
      </c>
      <c r="B998" s="221" t="s">
        <v>1718</v>
      </c>
      <c r="C998" s="225" t="s">
        <v>1719</v>
      </c>
      <c r="D998" s="226">
        <v>9946.32</v>
      </c>
      <c r="E998" s="226">
        <v>6614.6</v>
      </c>
      <c r="F998" s="226"/>
      <c r="G998" s="226">
        <v>3331.72</v>
      </c>
      <c r="H998" s="227">
        <v>98409.09</v>
      </c>
      <c r="I998" s="227">
        <v>78648.2</v>
      </c>
      <c r="J998" s="227"/>
      <c r="K998" s="227">
        <v>19760.89</v>
      </c>
      <c r="L998" s="365">
        <v>9.8940200998962435</v>
      </c>
      <c r="M998" s="365">
        <v>11.890091615517187</v>
      </c>
      <c r="N998" s="365" t="s">
        <v>138</v>
      </c>
      <c r="O998" s="365">
        <v>5.9311376706325865</v>
      </c>
      <c r="P998" s="228"/>
      <c r="Q998" s="228"/>
      <c r="R998" s="228">
        <v>22</v>
      </c>
    </row>
    <row r="999" spans="1:18" ht="84">
      <c r="A999" s="224">
        <v>187</v>
      </c>
      <c r="B999" s="221" t="s">
        <v>1720</v>
      </c>
      <c r="C999" s="225" t="s">
        <v>1721</v>
      </c>
      <c r="D999" s="226">
        <v>9657.7199999999993</v>
      </c>
      <c r="E999" s="226">
        <v>6326</v>
      </c>
      <c r="F999" s="226"/>
      <c r="G999" s="226">
        <v>3331.72</v>
      </c>
      <c r="H999" s="227">
        <v>94977.61</v>
      </c>
      <c r="I999" s="227">
        <v>75216.72</v>
      </c>
      <c r="J999" s="227"/>
      <c r="K999" s="227">
        <v>19760.89</v>
      </c>
      <c r="L999" s="365">
        <v>9.8343718807337552</v>
      </c>
      <c r="M999" s="365">
        <v>11.890091685109073</v>
      </c>
      <c r="N999" s="365" t="s">
        <v>138</v>
      </c>
      <c r="O999" s="365">
        <v>5.9311376706325865</v>
      </c>
      <c r="P999" s="228"/>
      <c r="Q999" s="228"/>
      <c r="R999" s="228">
        <v>22</v>
      </c>
    </row>
    <row r="1000" spans="1:18" ht="84">
      <c r="A1000" s="224">
        <v>188</v>
      </c>
      <c r="B1000" s="221" t="s">
        <v>1722</v>
      </c>
      <c r="C1000" s="225" t="s">
        <v>1723</v>
      </c>
      <c r="D1000" s="226">
        <v>11302.24</v>
      </c>
      <c r="E1000" s="226">
        <v>7967.03</v>
      </c>
      <c r="F1000" s="226">
        <v>3.49</v>
      </c>
      <c r="G1000" s="226">
        <v>3331.72</v>
      </c>
      <c r="H1000" s="227">
        <v>114502.62</v>
      </c>
      <c r="I1000" s="227">
        <v>94728.65</v>
      </c>
      <c r="J1000" s="227">
        <v>13.08</v>
      </c>
      <c r="K1000" s="227">
        <v>19760.89</v>
      </c>
      <c r="L1000" s="365">
        <v>10.130966958762157</v>
      </c>
      <c r="M1000" s="365">
        <v>11.890083255617212</v>
      </c>
      <c r="N1000" s="365">
        <v>3.7478510028653291</v>
      </c>
      <c r="O1000" s="365">
        <v>5.9311376706325865</v>
      </c>
      <c r="P1000" s="228"/>
      <c r="Q1000" s="228"/>
      <c r="R1000" s="228">
        <v>22</v>
      </c>
    </row>
    <row r="1001" spans="1:18" ht="84">
      <c r="A1001" s="224">
        <v>189</v>
      </c>
      <c r="B1001" s="221" t="s">
        <v>1724</v>
      </c>
      <c r="C1001" s="225" t="s">
        <v>1725</v>
      </c>
      <c r="D1001" s="226">
        <v>12730.65</v>
      </c>
      <c r="E1001" s="226">
        <v>9398.93</v>
      </c>
      <c r="F1001" s="226"/>
      <c r="G1001" s="226">
        <v>3331.72</v>
      </c>
      <c r="H1001" s="227">
        <v>131514.96</v>
      </c>
      <c r="I1001" s="227">
        <v>111754.07</v>
      </c>
      <c r="J1001" s="227"/>
      <c r="K1001" s="227">
        <v>19760.89</v>
      </c>
      <c r="L1001" s="365">
        <v>10.330576993319273</v>
      </c>
      <c r="M1001" s="365">
        <v>11.890084296829533</v>
      </c>
      <c r="N1001" s="365" t="s">
        <v>138</v>
      </c>
      <c r="O1001" s="365">
        <v>5.9311376706325865</v>
      </c>
      <c r="P1001" s="228"/>
      <c r="Q1001" s="228"/>
      <c r="R1001" s="228">
        <v>22</v>
      </c>
    </row>
    <row r="1002" spans="1:18" ht="84">
      <c r="A1002" s="224">
        <v>190</v>
      </c>
      <c r="B1002" s="221" t="s">
        <v>1726</v>
      </c>
      <c r="C1002" s="225" t="s">
        <v>1727</v>
      </c>
      <c r="D1002" s="226">
        <v>12442.05</v>
      </c>
      <c r="E1002" s="226">
        <v>9110.33</v>
      </c>
      <c r="F1002" s="226"/>
      <c r="G1002" s="226">
        <v>3331.72</v>
      </c>
      <c r="H1002" s="227">
        <v>128083.48</v>
      </c>
      <c r="I1002" s="227">
        <v>108322.59</v>
      </c>
      <c r="J1002" s="227"/>
      <c r="K1002" s="227">
        <v>19760.89</v>
      </c>
      <c r="L1002" s="365">
        <v>10.294403253483148</v>
      </c>
      <c r="M1002" s="365">
        <v>11.890084113308738</v>
      </c>
      <c r="N1002" s="365" t="s">
        <v>138</v>
      </c>
      <c r="O1002" s="365">
        <v>5.9311376706325865</v>
      </c>
      <c r="P1002" s="228"/>
      <c r="Q1002" s="228"/>
      <c r="R1002" s="228">
        <v>22</v>
      </c>
    </row>
    <row r="1003" spans="1:18" ht="84">
      <c r="A1003" s="224">
        <v>191</v>
      </c>
      <c r="B1003" s="221" t="s">
        <v>1728</v>
      </c>
      <c r="C1003" s="225" t="s">
        <v>1729</v>
      </c>
      <c r="D1003" s="226">
        <v>10385.040000000001</v>
      </c>
      <c r="E1003" s="226">
        <v>7049.83</v>
      </c>
      <c r="F1003" s="226">
        <v>3.49</v>
      </c>
      <c r="G1003" s="226">
        <v>3331.72</v>
      </c>
      <c r="H1003" s="227">
        <v>103597.11</v>
      </c>
      <c r="I1003" s="227">
        <v>83823.14</v>
      </c>
      <c r="J1003" s="227">
        <v>13.08</v>
      </c>
      <c r="K1003" s="227">
        <v>19760.89</v>
      </c>
      <c r="L1003" s="365">
        <v>9.9756101083866788</v>
      </c>
      <c r="M1003" s="365">
        <v>11.890093803680372</v>
      </c>
      <c r="N1003" s="365">
        <v>3.7478510028653291</v>
      </c>
      <c r="O1003" s="365">
        <v>5.9311376706325865</v>
      </c>
      <c r="P1003" s="228"/>
      <c r="Q1003" s="228"/>
      <c r="R1003" s="228">
        <v>22</v>
      </c>
    </row>
    <row r="1004" spans="1:18" ht="84">
      <c r="A1004" s="224">
        <v>192</v>
      </c>
      <c r="B1004" s="221" t="s">
        <v>1730</v>
      </c>
      <c r="C1004" s="225" t="s">
        <v>1731</v>
      </c>
      <c r="D1004" s="226">
        <v>11813.45</v>
      </c>
      <c r="E1004" s="226">
        <v>8481.73</v>
      </c>
      <c r="F1004" s="226"/>
      <c r="G1004" s="226">
        <v>3331.72</v>
      </c>
      <c r="H1004" s="227">
        <v>120609.45</v>
      </c>
      <c r="I1004" s="227">
        <v>100848.56</v>
      </c>
      <c r="J1004" s="227"/>
      <c r="K1004" s="227">
        <v>19760.89</v>
      </c>
      <c r="L1004" s="365">
        <v>10.209502727822947</v>
      </c>
      <c r="M1004" s="365">
        <v>11.890093176745783</v>
      </c>
      <c r="N1004" s="365" t="s">
        <v>138</v>
      </c>
      <c r="O1004" s="365">
        <v>5.9311376706325865</v>
      </c>
      <c r="P1004" s="228"/>
      <c r="Q1004" s="228"/>
      <c r="R1004" s="228">
        <v>22</v>
      </c>
    </row>
    <row r="1005" spans="1:18" ht="84">
      <c r="A1005" s="224">
        <v>193</v>
      </c>
      <c r="B1005" s="221" t="s">
        <v>1732</v>
      </c>
      <c r="C1005" s="225" t="s">
        <v>1733</v>
      </c>
      <c r="D1005" s="226">
        <v>11524.85</v>
      </c>
      <c r="E1005" s="226">
        <v>8193.1299999999992</v>
      </c>
      <c r="F1005" s="226"/>
      <c r="G1005" s="226">
        <v>3331.72</v>
      </c>
      <c r="H1005" s="227">
        <v>117177.97</v>
      </c>
      <c r="I1005" s="227">
        <v>97417.08</v>
      </c>
      <c r="J1005" s="227"/>
      <c r="K1005" s="227">
        <v>19760.89</v>
      </c>
      <c r="L1005" s="365">
        <v>10.167418231039884</v>
      </c>
      <c r="M1005" s="365">
        <v>11.890093285472098</v>
      </c>
      <c r="N1005" s="365" t="s">
        <v>138</v>
      </c>
      <c r="O1005" s="365">
        <v>5.9311376706325865</v>
      </c>
      <c r="P1005" s="228"/>
      <c r="Q1005" s="228"/>
      <c r="R1005" s="228">
        <v>22</v>
      </c>
    </row>
    <row r="1006" spans="1:18" ht="84">
      <c r="A1006" s="224">
        <v>194</v>
      </c>
      <c r="B1006" s="221" t="s">
        <v>1734</v>
      </c>
      <c r="C1006" s="225" t="s">
        <v>1735</v>
      </c>
      <c r="D1006" s="226">
        <v>10144.11</v>
      </c>
      <c r="E1006" s="226">
        <v>6695.63</v>
      </c>
      <c r="F1006" s="226">
        <v>3.49</v>
      </c>
      <c r="G1006" s="226">
        <v>3444.99</v>
      </c>
      <c r="H1006" s="227">
        <v>97827.74</v>
      </c>
      <c r="I1006" s="227">
        <v>79611.66</v>
      </c>
      <c r="J1006" s="227">
        <v>13.08</v>
      </c>
      <c r="K1006" s="227">
        <v>18203</v>
      </c>
      <c r="L1006" s="365">
        <v>9.6437972380031365</v>
      </c>
      <c r="M1006" s="365">
        <v>11.890092493163452</v>
      </c>
      <c r="N1006" s="365">
        <v>3.7478510028653291</v>
      </c>
      <c r="O1006" s="365">
        <v>5.2839050331060466</v>
      </c>
      <c r="P1006" s="228"/>
      <c r="Q1006" s="228"/>
      <c r="R1006" s="228">
        <v>22</v>
      </c>
    </row>
    <row r="1007" spans="1:18" ht="84">
      <c r="A1007" s="224">
        <v>195</v>
      </c>
      <c r="B1007" s="221" t="s">
        <v>1736</v>
      </c>
      <c r="C1007" s="225" t="s">
        <v>1737</v>
      </c>
      <c r="D1007" s="226">
        <v>11716.82</v>
      </c>
      <c r="E1007" s="226">
        <v>8271.83</v>
      </c>
      <c r="F1007" s="226"/>
      <c r="G1007" s="226">
        <v>3444.99</v>
      </c>
      <c r="H1007" s="227">
        <v>116555.82</v>
      </c>
      <c r="I1007" s="227">
        <v>98352.82</v>
      </c>
      <c r="J1007" s="227"/>
      <c r="K1007" s="227">
        <v>18203</v>
      </c>
      <c r="L1007" s="365">
        <v>9.9477349656306071</v>
      </c>
      <c r="M1007" s="365">
        <v>11.890092035257013</v>
      </c>
      <c r="N1007" s="365" t="s">
        <v>138</v>
      </c>
      <c r="O1007" s="365">
        <v>5.2839050331060466</v>
      </c>
      <c r="P1007" s="228"/>
      <c r="Q1007" s="228"/>
      <c r="R1007" s="228">
        <v>22</v>
      </c>
    </row>
    <row r="1008" spans="1:18" ht="72">
      <c r="A1008" s="224">
        <v>196</v>
      </c>
      <c r="B1008" s="221" t="s">
        <v>1738</v>
      </c>
      <c r="C1008" s="225" t="s">
        <v>1739</v>
      </c>
      <c r="D1008" s="226">
        <v>11394.92</v>
      </c>
      <c r="E1008" s="226">
        <v>7949.93</v>
      </c>
      <c r="F1008" s="226"/>
      <c r="G1008" s="226">
        <v>3444.99</v>
      </c>
      <c r="H1008" s="227">
        <v>112728.4</v>
      </c>
      <c r="I1008" s="227">
        <v>94525.4</v>
      </c>
      <c r="J1008" s="227"/>
      <c r="K1008" s="227">
        <v>18203</v>
      </c>
      <c r="L1008" s="365">
        <v>9.8928645396369603</v>
      </c>
      <c r="M1008" s="365">
        <v>11.890092114018612</v>
      </c>
      <c r="N1008" s="365" t="s">
        <v>138</v>
      </c>
      <c r="O1008" s="365">
        <v>5.2839050331060466</v>
      </c>
      <c r="P1008" s="228"/>
      <c r="Q1008" s="228"/>
      <c r="R1008" s="228">
        <v>22</v>
      </c>
    </row>
    <row r="1009" spans="1:18" ht="84">
      <c r="A1009" s="224">
        <v>197</v>
      </c>
      <c r="B1009" s="221" t="s">
        <v>1740</v>
      </c>
      <c r="C1009" s="225" t="s">
        <v>1741</v>
      </c>
      <c r="D1009" s="226">
        <v>9145.7800000000007</v>
      </c>
      <c r="E1009" s="226">
        <v>5697.3</v>
      </c>
      <c r="F1009" s="226">
        <v>3.49</v>
      </c>
      <c r="G1009" s="226">
        <v>3444.99</v>
      </c>
      <c r="H1009" s="227">
        <v>85957.45</v>
      </c>
      <c r="I1009" s="227">
        <v>67741.37</v>
      </c>
      <c r="J1009" s="227">
        <v>13.08</v>
      </c>
      <c r="K1009" s="227">
        <v>18203</v>
      </c>
      <c r="L1009" s="365">
        <v>9.3985914815357461</v>
      </c>
      <c r="M1009" s="365">
        <v>11.890083021782246</v>
      </c>
      <c r="N1009" s="365">
        <v>3.7478510028653291</v>
      </c>
      <c r="O1009" s="365">
        <v>5.2839050331060466</v>
      </c>
      <c r="P1009" s="228"/>
      <c r="Q1009" s="228"/>
      <c r="R1009" s="228">
        <v>22</v>
      </c>
    </row>
    <row r="1010" spans="1:18" ht="84">
      <c r="A1010" s="224">
        <v>198</v>
      </c>
      <c r="B1010" s="221" t="s">
        <v>1742</v>
      </c>
      <c r="C1010" s="225" t="s">
        <v>1743</v>
      </c>
      <c r="D1010" s="226">
        <v>10718.49</v>
      </c>
      <c r="E1010" s="226">
        <v>7273.5</v>
      </c>
      <c r="F1010" s="226"/>
      <c r="G1010" s="226">
        <v>3444.99</v>
      </c>
      <c r="H1010" s="227">
        <v>104685.53</v>
      </c>
      <c r="I1010" s="227">
        <v>86482.53</v>
      </c>
      <c r="J1010" s="227"/>
      <c r="K1010" s="227">
        <v>18203</v>
      </c>
      <c r="L1010" s="365">
        <v>9.7668169676885466</v>
      </c>
      <c r="M1010" s="365">
        <v>11.890084553516189</v>
      </c>
      <c r="N1010" s="365" t="s">
        <v>138</v>
      </c>
      <c r="O1010" s="365">
        <v>5.2839050331060466</v>
      </c>
      <c r="P1010" s="228"/>
      <c r="Q1010" s="228"/>
      <c r="R1010" s="228">
        <v>22</v>
      </c>
    </row>
    <row r="1011" spans="1:18" ht="84">
      <c r="A1011" s="224">
        <v>199</v>
      </c>
      <c r="B1011" s="221" t="s">
        <v>1744</v>
      </c>
      <c r="C1011" s="225" t="s">
        <v>1745</v>
      </c>
      <c r="D1011" s="226">
        <v>10396.59</v>
      </c>
      <c r="E1011" s="226">
        <v>6951.6</v>
      </c>
      <c r="F1011" s="226"/>
      <c r="G1011" s="226">
        <v>3444.99</v>
      </c>
      <c r="H1011" s="227">
        <v>100858.11</v>
      </c>
      <c r="I1011" s="227">
        <v>82655.11</v>
      </c>
      <c r="J1011" s="227"/>
      <c r="K1011" s="227">
        <v>18203</v>
      </c>
      <c r="L1011" s="365">
        <v>9.7010760258892574</v>
      </c>
      <c r="M1011" s="365">
        <v>11.890084297140227</v>
      </c>
      <c r="N1011" s="365" t="s">
        <v>138</v>
      </c>
      <c r="O1011" s="365">
        <v>5.2839050331060466</v>
      </c>
      <c r="P1011" s="228"/>
      <c r="Q1011" s="228"/>
      <c r="R1011" s="228">
        <v>22</v>
      </c>
    </row>
    <row r="1012" spans="1:18" ht="84">
      <c r="A1012" s="224">
        <v>200</v>
      </c>
      <c r="B1012" s="221" t="s">
        <v>1746</v>
      </c>
      <c r="C1012" s="225" t="s">
        <v>1747</v>
      </c>
      <c r="D1012" s="226">
        <v>14013.57</v>
      </c>
      <c r="E1012" s="226">
        <v>10042.5</v>
      </c>
      <c r="F1012" s="226">
        <v>3.49</v>
      </c>
      <c r="G1012" s="226">
        <v>3967.58</v>
      </c>
      <c r="H1012" s="227">
        <v>143460.79999999999</v>
      </c>
      <c r="I1012" s="227">
        <v>119406.27</v>
      </c>
      <c r="J1012" s="227">
        <v>13.08</v>
      </c>
      <c r="K1012" s="227">
        <v>24041.45</v>
      </c>
      <c r="L1012" s="365">
        <v>10.237277153501926</v>
      </c>
      <c r="M1012" s="365">
        <v>11.890094100074682</v>
      </c>
      <c r="N1012" s="365">
        <v>3.7478510028653291</v>
      </c>
      <c r="O1012" s="365">
        <v>6.05947454115607</v>
      </c>
      <c r="P1012" s="228"/>
      <c r="Q1012" s="228"/>
      <c r="R1012" s="228">
        <v>22</v>
      </c>
    </row>
    <row r="1013" spans="1:18" ht="84">
      <c r="A1013" s="224">
        <v>201</v>
      </c>
      <c r="B1013" s="221" t="s">
        <v>1748</v>
      </c>
      <c r="C1013" s="225" t="s">
        <v>1749</v>
      </c>
      <c r="D1013" s="226">
        <v>16374.38</v>
      </c>
      <c r="E1013" s="226">
        <v>12406.8</v>
      </c>
      <c r="F1013" s="226"/>
      <c r="G1013" s="226">
        <v>3967.58</v>
      </c>
      <c r="H1013" s="227">
        <v>171559.46</v>
      </c>
      <c r="I1013" s="227">
        <v>147518.01</v>
      </c>
      <c r="J1013" s="227"/>
      <c r="K1013" s="227">
        <v>24041.45</v>
      </c>
      <c r="L1013" s="365">
        <v>10.477310285946704</v>
      </c>
      <c r="M1013" s="365">
        <v>11.890093335912566</v>
      </c>
      <c r="N1013" s="365" t="s">
        <v>138</v>
      </c>
      <c r="O1013" s="365">
        <v>6.05947454115607</v>
      </c>
      <c r="P1013" s="228"/>
      <c r="Q1013" s="228"/>
      <c r="R1013" s="228">
        <v>22</v>
      </c>
    </row>
    <row r="1014" spans="1:18" ht="84">
      <c r="A1014" s="224">
        <v>202</v>
      </c>
      <c r="B1014" s="221" t="s">
        <v>1750</v>
      </c>
      <c r="C1014" s="225" t="s">
        <v>1751</v>
      </c>
      <c r="D1014" s="226">
        <v>15897.08</v>
      </c>
      <c r="E1014" s="226">
        <v>11929.5</v>
      </c>
      <c r="F1014" s="226"/>
      <c r="G1014" s="226">
        <v>3967.58</v>
      </c>
      <c r="H1014" s="227">
        <v>165884.32</v>
      </c>
      <c r="I1014" s="227">
        <v>141842.87</v>
      </c>
      <c r="J1014" s="227"/>
      <c r="K1014" s="227">
        <v>24041.45</v>
      </c>
      <c r="L1014" s="365">
        <v>10.434892445656686</v>
      </c>
      <c r="M1014" s="365">
        <v>11.890093465778113</v>
      </c>
      <c r="N1014" s="365" t="s">
        <v>138</v>
      </c>
      <c r="O1014" s="365">
        <v>6.05947454115607</v>
      </c>
      <c r="P1014" s="228"/>
      <c r="Q1014" s="228"/>
      <c r="R1014" s="228">
        <v>22</v>
      </c>
    </row>
    <row r="1015" spans="1:18" ht="84">
      <c r="A1015" s="224">
        <v>203</v>
      </c>
      <c r="B1015" s="221" t="s">
        <v>1752</v>
      </c>
      <c r="C1015" s="225" t="s">
        <v>1753</v>
      </c>
      <c r="D1015" s="226">
        <v>17515.96</v>
      </c>
      <c r="E1015" s="226">
        <v>13544.89</v>
      </c>
      <c r="F1015" s="226">
        <v>3.49</v>
      </c>
      <c r="G1015" s="226">
        <v>3967.58</v>
      </c>
      <c r="H1015" s="227">
        <v>185104.44</v>
      </c>
      <c r="I1015" s="227">
        <v>161049.91</v>
      </c>
      <c r="J1015" s="227">
        <v>13.08</v>
      </c>
      <c r="K1015" s="227">
        <v>24041.45</v>
      </c>
      <c r="L1015" s="365">
        <v>10.567758775425384</v>
      </c>
      <c r="M1015" s="365">
        <v>11.890086224399017</v>
      </c>
      <c r="N1015" s="365">
        <v>3.7478510028653291</v>
      </c>
      <c r="O1015" s="365">
        <v>6.05947454115607</v>
      </c>
      <c r="P1015" s="228"/>
      <c r="Q1015" s="228"/>
      <c r="R1015" s="228">
        <v>22</v>
      </c>
    </row>
    <row r="1016" spans="1:18" ht="84">
      <c r="A1016" s="224">
        <v>204</v>
      </c>
      <c r="B1016" s="221" t="s">
        <v>1754</v>
      </c>
      <c r="C1016" s="225" t="s">
        <v>1755</v>
      </c>
      <c r="D1016" s="226">
        <v>20709.27</v>
      </c>
      <c r="E1016" s="226">
        <v>16741.689999999999</v>
      </c>
      <c r="F1016" s="226"/>
      <c r="G1016" s="226">
        <v>3967.58</v>
      </c>
      <c r="H1016" s="227">
        <v>223101.6</v>
      </c>
      <c r="I1016" s="227">
        <v>199060.15</v>
      </c>
      <c r="J1016" s="227"/>
      <c r="K1016" s="227">
        <v>24041.45</v>
      </c>
      <c r="L1016" s="365">
        <v>10.773030628312828</v>
      </c>
      <c r="M1016" s="365">
        <v>11.890086962546793</v>
      </c>
      <c r="N1016" s="365" t="s">
        <v>138</v>
      </c>
      <c r="O1016" s="365">
        <v>6.05947454115607</v>
      </c>
      <c r="P1016" s="228"/>
      <c r="Q1016" s="228"/>
      <c r="R1016" s="228">
        <v>22</v>
      </c>
    </row>
    <row r="1017" spans="1:18" ht="84">
      <c r="A1017" s="229">
        <v>205</v>
      </c>
      <c r="B1017" s="230" t="s">
        <v>1756</v>
      </c>
      <c r="C1017" s="231" t="s">
        <v>1757</v>
      </c>
      <c r="D1017" s="232">
        <v>20065.47</v>
      </c>
      <c r="E1017" s="232">
        <v>16097.89</v>
      </c>
      <c r="F1017" s="232"/>
      <c r="G1017" s="232">
        <v>3967.58</v>
      </c>
      <c r="H1017" s="233">
        <v>215446.76</v>
      </c>
      <c r="I1017" s="233">
        <v>191405.31</v>
      </c>
      <c r="J1017" s="233"/>
      <c r="K1017" s="233">
        <v>24041.45</v>
      </c>
      <c r="L1017" s="366">
        <v>10.737189809159716</v>
      </c>
      <c r="M1017" s="366">
        <v>11.890086837467519</v>
      </c>
      <c r="N1017" s="366" t="s">
        <v>138</v>
      </c>
      <c r="O1017" s="366">
        <v>6.05947454115607</v>
      </c>
      <c r="P1017" s="234"/>
      <c r="Q1017" s="234"/>
      <c r="R1017" s="234">
        <v>22</v>
      </c>
    </row>
    <row r="1018" spans="1:18" ht="12.75">
      <c r="A1018" s="101" t="s">
        <v>1758</v>
      </c>
      <c r="B1018" s="100"/>
      <c r="C1018" s="100"/>
      <c r="D1018" s="100"/>
      <c r="E1018" s="100"/>
      <c r="F1018" s="100"/>
      <c r="G1018" s="100"/>
      <c r="H1018" s="100"/>
      <c r="I1018" s="100"/>
      <c r="J1018" s="100"/>
      <c r="K1018" s="100"/>
      <c r="L1018" s="100"/>
      <c r="M1018" s="100"/>
      <c r="N1018" s="100"/>
      <c r="O1018" s="100"/>
      <c r="P1018" s="100"/>
      <c r="Q1018" s="100"/>
      <c r="R1018" s="100"/>
    </row>
    <row r="1019" spans="1:18" ht="84">
      <c r="A1019" s="224">
        <v>206</v>
      </c>
      <c r="B1019" s="221" t="s">
        <v>1759</v>
      </c>
      <c r="C1019" s="225" t="s">
        <v>1760</v>
      </c>
      <c r="D1019" s="226">
        <v>14274.82</v>
      </c>
      <c r="E1019" s="226">
        <v>10939.61</v>
      </c>
      <c r="F1019" s="226">
        <v>3.49</v>
      </c>
      <c r="G1019" s="226">
        <v>3331.72</v>
      </c>
      <c r="H1019" s="227">
        <v>149846.85999999999</v>
      </c>
      <c r="I1019" s="227">
        <v>130072.89</v>
      </c>
      <c r="J1019" s="227">
        <v>13.08</v>
      </c>
      <c r="K1019" s="227">
        <v>19760.89</v>
      </c>
      <c r="L1019" s="365">
        <v>10.497285429868818</v>
      </c>
      <c r="M1019" s="365">
        <v>11.890084747079648</v>
      </c>
      <c r="N1019" s="365">
        <v>3.7478510028653291</v>
      </c>
      <c r="O1019" s="365">
        <v>5.9311376706325865</v>
      </c>
      <c r="P1019" s="228"/>
      <c r="Q1019" s="228"/>
      <c r="R1019" s="228">
        <v>23</v>
      </c>
    </row>
    <row r="1020" spans="1:18" ht="84">
      <c r="A1020" s="224">
        <v>207</v>
      </c>
      <c r="B1020" s="221" t="s">
        <v>1761</v>
      </c>
      <c r="C1020" s="225" t="s">
        <v>1762</v>
      </c>
      <c r="D1020" s="226">
        <v>15703.23</v>
      </c>
      <c r="E1020" s="226">
        <v>12371.51</v>
      </c>
      <c r="F1020" s="226"/>
      <c r="G1020" s="226">
        <v>3331.72</v>
      </c>
      <c r="H1020" s="227">
        <v>166859.20000000001</v>
      </c>
      <c r="I1020" s="227">
        <v>147098.31</v>
      </c>
      <c r="J1020" s="227"/>
      <c r="K1020" s="227">
        <v>19760.89</v>
      </c>
      <c r="L1020" s="365">
        <v>10.625788452439403</v>
      </c>
      <c r="M1020" s="365">
        <v>11.890085365488934</v>
      </c>
      <c r="N1020" s="365" t="s">
        <v>138</v>
      </c>
      <c r="O1020" s="365">
        <v>5.9311376706325865</v>
      </c>
      <c r="P1020" s="228"/>
      <c r="Q1020" s="228"/>
      <c r="R1020" s="228">
        <v>23</v>
      </c>
    </row>
    <row r="1021" spans="1:18" ht="84">
      <c r="A1021" s="224">
        <v>208</v>
      </c>
      <c r="B1021" s="221" t="s">
        <v>1763</v>
      </c>
      <c r="C1021" s="225" t="s">
        <v>1764</v>
      </c>
      <c r="D1021" s="226">
        <v>15114.93</v>
      </c>
      <c r="E1021" s="226">
        <v>11783.21</v>
      </c>
      <c r="F1021" s="226"/>
      <c r="G1021" s="226">
        <v>3331.72</v>
      </c>
      <c r="H1021" s="227">
        <v>159864.26</v>
      </c>
      <c r="I1021" s="227">
        <v>140103.37</v>
      </c>
      <c r="J1021" s="227"/>
      <c r="K1021" s="227">
        <v>19760.89</v>
      </c>
      <c r="L1021" s="365">
        <v>10.576579580586877</v>
      </c>
      <c r="M1021" s="365">
        <v>11.890085129603904</v>
      </c>
      <c r="N1021" s="365" t="s">
        <v>138</v>
      </c>
      <c r="O1021" s="365">
        <v>5.9311376706325865</v>
      </c>
      <c r="P1021" s="228"/>
      <c r="Q1021" s="228"/>
      <c r="R1021" s="228">
        <v>23</v>
      </c>
    </row>
    <row r="1022" spans="1:18" ht="84">
      <c r="A1022" s="224">
        <v>209</v>
      </c>
      <c r="B1022" s="221" t="s">
        <v>1765</v>
      </c>
      <c r="C1022" s="225" t="s">
        <v>1766</v>
      </c>
      <c r="D1022" s="226">
        <v>13357.51</v>
      </c>
      <c r="E1022" s="226">
        <v>10022.299999999999</v>
      </c>
      <c r="F1022" s="226">
        <v>3.49</v>
      </c>
      <c r="G1022" s="226">
        <v>3331.72</v>
      </c>
      <c r="H1022" s="227">
        <v>138940.03</v>
      </c>
      <c r="I1022" s="227">
        <v>119166.06</v>
      </c>
      <c r="J1022" s="227">
        <v>13.08</v>
      </c>
      <c r="K1022" s="227">
        <v>19760.89</v>
      </c>
      <c r="L1022" s="365">
        <v>10.401641473597998</v>
      </c>
      <c r="M1022" s="365">
        <v>11.890091096854016</v>
      </c>
      <c r="N1022" s="365">
        <v>3.7478510028653291</v>
      </c>
      <c r="O1022" s="365">
        <v>5.9311376706325865</v>
      </c>
      <c r="P1022" s="228"/>
      <c r="Q1022" s="228"/>
      <c r="R1022" s="228">
        <v>23</v>
      </c>
    </row>
    <row r="1023" spans="1:18" ht="84">
      <c r="A1023" s="224">
        <v>210</v>
      </c>
      <c r="B1023" s="221" t="s">
        <v>1767</v>
      </c>
      <c r="C1023" s="225" t="s">
        <v>1768</v>
      </c>
      <c r="D1023" s="226">
        <v>14785.92</v>
      </c>
      <c r="E1023" s="226">
        <v>11454.2</v>
      </c>
      <c r="F1023" s="226"/>
      <c r="G1023" s="226">
        <v>3331.72</v>
      </c>
      <c r="H1023" s="227">
        <v>155952.37</v>
      </c>
      <c r="I1023" s="227">
        <v>136191.48000000001</v>
      </c>
      <c r="J1023" s="227"/>
      <c r="K1023" s="227">
        <v>19760.89</v>
      </c>
      <c r="L1023" s="365">
        <v>10.547356539194043</v>
      </c>
      <c r="M1023" s="365">
        <v>11.890090970997537</v>
      </c>
      <c r="N1023" s="365" t="s">
        <v>138</v>
      </c>
      <c r="O1023" s="365">
        <v>5.9311376706325865</v>
      </c>
      <c r="P1023" s="228"/>
      <c r="Q1023" s="228"/>
      <c r="R1023" s="228">
        <v>23</v>
      </c>
    </row>
    <row r="1024" spans="1:18" ht="84">
      <c r="A1024" s="224">
        <v>211</v>
      </c>
      <c r="B1024" s="221" t="s">
        <v>1769</v>
      </c>
      <c r="C1024" s="225" t="s">
        <v>1770</v>
      </c>
      <c r="D1024" s="226">
        <v>14497.32</v>
      </c>
      <c r="E1024" s="226">
        <v>11165.6</v>
      </c>
      <c r="F1024" s="226"/>
      <c r="G1024" s="226">
        <v>3331.72</v>
      </c>
      <c r="H1024" s="227">
        <v>152520.89000000001</v>
      </c>
      <c r="I1024" s="227">
        <v>132760</v>
      </c>
      <c r="J1024" s="227"/>
      <c r="K1024" s="227">
        <v>19760.89</v>
      </c>
      <c r="L1024" s="365">
        <v>10.520626570980017</v>
      </c>
      <c r="M1024" s="365">
        <v>11.890090993766568</v>
      </c>
      <c r="N1024" s="365" t="s">
        <v>138</v>
      </c>
      <c r="O1024" s="365">
        <v>5.9311376706325865</v>
      </c>
      <c r="P1024" s="228"/>
      <c r="Q1024" s="228"/>
      <c r="R1024" s="228">
        <v>23</v>
      </c>
    </row>
    <row r="1025" spans="1:18" ht="84">
      <c r="A1025" s="224">
        <v>212</v>
      </c>
      <c r="B1025" s="221" t="s">
        <v>1771</v>
      </c>
      <c r="C1025" s="225" t="s">
        <v>1772</v>
      </c>
      <c r="D1025" s="226">
        <v>16141.84</v>
      </c>
      <c r="E1025" s="226">
        <v>12806.63</v>
      </c>
      <c r="F1025" s="226">
        <v>3.49</v>
      </c>
      <c r="G1025" s="226">
        <v>3331.72</v>
      </c>
      <c r="H1025" s="227">
        <v>172045.9</v>
      </c>
      <c r="I1025" s="227">
        <v>152271.93</v>
      </c>
      <c r="J1025" s="227">
        <v>13.08</v>
      </c>
      <c r="K1025" s="227">
        <v>19760.89</v>
      </c>
      <c r="L1025" s="365">
        <v>10.65838219186908</v>
      </c>
      <c r="M1025" s="365">
        <v>11.890085838350917</v>
      </c>
      <c r="N1025" s="365">
        <v>3.7478510028653291</v>
      </c>
      <c r="O1025" s="365">
        <v>5.9311376706325865</v>
      </c>
      <c r="P1025" s="228"/>
      <c r="Q1025" s="228"/>
      <c r="R1025" s="228">
        <v>23</v>
      </c>
    </row>
    <row r="1026" spans="1:18" ht="84">
      <c r="A1026" s="224">
        <v>213</v>
      </c>
      <c r="B1026" s="221" t="s">
        <v>1773</v>
      </c>
      <c r="C1026" s="225" t="s">
        <v>1774</v>
      </c>
      <c r="D1026" s="226">
        <v>17570.25</v>
      </c>
      <c r="E1026" s="226">
        <v>14238.53</v>
      </c>
      <c r="F1026" s="226"/>
      <c r="G1026" s="226">
        <v>3331.72</v>
      </c>
      <c r="H1026" s="227">
        <v>189058.24</v>
      </c>
      <c r="I1026" s="227">
        <v>169297.35</v>
      </c>
      <c r="J1026" s="227"/>
      <c r="K1026" s="227">
        <v>19760.89</v>
      </c>
      <c r="L1026" s="365">
        <v>10.760133748808354</v>
      </c>
      <c r="M1026" s="365">
        <v>11.890086265927733</v>
      </c>
      <c r="N1026" s="365" t="s">
        <v>138</v>
      </c>
      <c r="O1026" s="365">
        <v>5.9311376706325865</v>
      </c>
      <c r="P1026" s="228"/>
      <c r="Q1026" s="228"/>
      <c r="R1026" s="228">
        <v>23</v>
      </c>
    </row>
    <row r="1027" spans="1:18" ht="84">
      <c r="A1027" s="224">
        <v>214</v>
      </c>
      <c r="B1027" s="221" t="s">
        <v>1775</v>
      </c>
      <c r="C1027" s="225" t="s">
        <v>1776</v>
      </c>
      <c r="D1027" s="226">
        <v>17281.650000000001</v>
      </c>
      <c r="E1027" s="226">
        <v>13949.93</v>
      </c>
      <c r="F1027" s="226"/>
      <c r="G1027" s="226">
        <v>3331.72</v>
      </c>
      <c r="H1027" s="227">
        <v>185626.76</v>
      </c>
      <c r="I1027" s="227">
        <v>165865.87</v>
      </c>
      <c r="J1027" s="227"/>
      <c r="K1027" s="227">
        <v>19760.89</v>
      </c>
      <c r="L1027" s="365">
        <v>10.741263710351731</v>
      </c>
      <c r="M1027" s="365">
        <v>11.890086186812406</v>
      </c>
      <c r="N1027" s="365" t="s">
        <v>138</v>
      </c>
      <c r="O1027" s="365">
        <v>5.9311376706325865</v>
      </c>
      <c r="P1027" s="228"/>
      <c r="Q1027" s="228"/>
      <c r="R1027" s="228">
        <v>23</v>
      </c>
    </row>
    <row r="1028" spans="1:18" ht="84">
      <c r="A1028" s="224">
        <v>215</v>
      </c>
      <c r="B1028" s="221" t="s">
        <v>1777</v>
      </c>
      <c r="C1028" s="225" t="s">
        <v>1778</v>
      </c>
      <c r="D1028" s="226">
        <v>15224.64</v>
      </c>
      <c r="E1028" s="226">
        <v>11889.43</v>
      </c>
      <c r="F1028" s="226">
        <v>3.49</v>
      </c>
      <c r="G1028" s="226">
        <v>3331.72</v>
      </c>
      <c r="H1028" s="227">
        <v>161140.39000000001</v>
      </c>
      <c r="I1028" s="227">
        <v>141366.42000000001</v>
      </c>
      <c r="J1028" s="227">
        <v>13.08</v>
      </c>
      <c r="K1028" s="227">
        <v>19760.89</v>
      </c>
      <c r="L1028" s="365">
        <v>10.584183928158565</v>
      </c>
      <c r="M1028" s="365">
        <v>11.8900922920611</v>
      </c>
      <c r="N1028" s="365">
        <v>3.7478510028653291</v>
      </c>
      <c r="O1028" s="365">
        <v>5.9311376706325865</v>
      </c>
      <c r="P1028" s="228"/>
      <c r="Q1028" s="228"/>
      <c r="R1028" s="228">
        <v>23</v>
      </c>
    </row>
    <row r="1029" spans="1:18" ht="84">
      <c r="A1029" s="224">
        <v>216</v>
      </c>
      <c r="B1029" s="221" t="s">
        <v>1779</v>
      </c>
      <c r="C1029" s="225" t="s">
        <v>1780</v>
      </c>
      <c r="D1029" s="226">
        <v>16653.05</v>
      </c>
      <c r="E1029" s="226">
        <v>13321.33</v>
      </c>
      <c r="F1029" s="226"/>
      <c r="G1029" s="226">
        <v>3331.72</v>
      </c>
      <c r="H1029" s="227">
        <v>178152.73</v>
      </c>
      <c r="I1029" s="227">
        <v>158391.84</v>
      </c>
      <c r="J1029" s="227"/>
      <c r="K1029" s="227">
        <v>19760.89</v>
      </c>
      <c r="L1029" s="365">
        <v>10.697903987557837</v>
      </c>
      <c r="M1029" s="365">
        <v>11.890092055372849</v>
      </c>
      <c r="N1029" s="365" t="s">
        <v>138</v>
      </c>
      <c r="O1029" s="365">
        <v>5.9311376706325865</v>
      </c>
      <c r="P1029" s="228"/>
      <c r="Q1029" s="228"/>
      <c r="R1029" s="228">
        <v>23</v>
      </c>
    </row>
    <row r="1030" spans="1:18" ht="84">
      <c r="A1030" s="224">
        <v>217</v>
      </c>
      <c r="B1030" s="221" t="s">
        <v>1781</v>
      </c>
      <c r="C1030" s="225" t="s">
        <v>1782</v>
      </c>
      <c r="D1030" s="226">
        <v>16364.45</v>
      </c>
      <c r="E1030" s="226">
        <v>13032.73</v>
      </c>
      <c r="F1030" s="226"/>
      <c r="G1030" s="226">
        <v>3331.72</v>
      </c>
      <c r="H1030" s="227">
        <v>174721.25</v>
      </c>
      <c r="I1030" s="227">
        <v>154960.35999999999</v>
      </c>
      <c r="J1030" s="227"/>
      <c r="K1030" s="227">
        <v>19760.89</v>
      </c>
      <c r="L1030" s="365">
        <v>10.676878844079697</v>
      </c>
      <c r="M1030" s="365">
        <v>11.890092098892557</v>
      </c>
      <c r="N1030" s="365" t="s">
        <v>138</v>
      </c>
      <c r="O1030" s="365">
        <v>5.9311376706325865</v>
      </c>
      <c r="P1030" s="228"/>
      <c r="Q1030" s="228"/>
      <c r="R1030" s="228">
        <v>23</v>
      </c>
    </row>
    <row r="1031" spans="1:18" ht="84">
      <c r="A1031" s="224">
        <v>218</v>
      </c>
      <c r="B1031" s="221" t="s">
        <v>1783</v>
      </c>
      <c r="C1031" s="225" t="s">
        <v>1784</v>
      </c>
      <c r="D1031" s="226">
        <v>15449.91</v>
      </c>
      <c r="E1031" s="226">
        <v>12001.43</v>
      </c>
      <c r="F1031" s="226">
        <v>3.49</v>
      </c>
      <c r="G1031" s="226">
        <v>3444.99</v>
      </c>
      <c r="H1031" s="227">
        <v>160914.18</v>
      </c>
      <c r="I1031" s="227">
        <v>142698.1</v>
      </c>
      <c r="J1031" s="227">
        <v>13.08</v>
      </c>
      <c r="K1031" s="227">
        <v>18203</v>
      </c>
      <c r="L1031" s="365">
        <v>10.415217952725937</v>
      </c>
      <c r="M1031" s="365">
        <v>11.890091430771166</v>
      </c>
      <c r="N1031" s="365">
        <v>3.7478510028653291</v>
      </c>
      <c r="O1031" s="365">
        <v>5.2839050331060466</v>
      </c>
      <c r="P1031" s="228"/>
      <c r="Q1031" s="228"/>
      <c r="R1031" s="228">
        <v>23</v>
      </c>
    </row>
    <row r="1032" spans="1:18" ht="84">
      <c r="A1032" s="224">
        <v>219</v>
      </c>
      <c r="B1032" s="221" t="s">
        <v>1785</v>
      </c>
      <c r="C1032" s="225" t="s">
        <v>1786</v>
      </c>
      <c r="D1032" s="226">
        <v>17022.62</v>
      </c>
      <c r="E1032" s="226">
        <v>13577.63</v>
      </c>
      <c r="F1032" s="226"/>
      <c r="G1032" s="226">
        <v>3444.99</v>
      </c>
      <c r="H1032" s="227">
        <v>179642.26</v>
      </c>
      <c r="I1032" s="227">
        <v>161439.26</v>
      </c>
      <c r="J1032" s="227"/>
      <c r="K1032" s="227">
        <v>18203</v>
      </c>
      <c r="L1032" s="365">
        <v>10.553149867646697</v>
      </c>
      <c r="M1032" s="365">
        <v>11.890091275134175</v>
      </c>
      <c r="N1032" s="365" t="s">
        <v>138</v>
      </c>
      <c r="O1032" s="365">
        <v>5.2839050331060466</v>
      </c>
      <c r="P1032" s="228"/>
      <c r="Q1032" s="228"/>
      <c r="R1032" s="228">
        <v>23</v>
      </c>
    </row>
    <row r="1033" spans="1:18" ht="72">
      <c r="A1033" s="224">
        <v>220</v>
      </c>
      <c r="B1033" s="221" t="s">
        <v>1787</v>
      </c>
      <c r="C1033" s="225" t="s">
        <v>1788</v>
      </c>
      <c r="D1033" s="226">
        <v>16700.72</v>
      </c>
      <c r="E1033" s="226">
        <v>13255.73</v>
      </c>
      <c r="F1033" s="226"/>
      <c r="G1033" s="226">
        <v>3444.99</v>
      </c>
      <c r="H1033" s="227">
        <v>175814.84</v>
      </c>
      <c r="I1033" s="227">
        <v>157611.84</v>
      </c>
      <c r="J1033" s="227"/>
      <c r="K1033" s="227">
        <v>18203</v>
      </c>
      <c r="L1033" s="365">
        <v>10.527380855436173</v>
      </c>
      <c r="M1033" s="365">
        <v>11.890091303911591</v>
      </c>
      <c r="N1033" s="365" t="s">
        <v>138</v>
      </c>
      <c r="O1033" s="365">
        <v>5.2839050331060466</v>
      </c>
      <c r="P1033" s="228"/>
      <c r="Q1033" s="228"/>
      <c r="R1033" s="228">
        <v>23</v>
      </c>
    </row>
    <row r="1034" spans="1:18" ht="84">
      <c r="A1034" s="224">
        <v>221</v>
      </c>
      <c r="B1034" s="221" t="s">
        <v>1789</v>
      </c>
      <c r="C1034" s="225" t="s">
        <v>1790</v>
      </c>
      <c r="D1034" s="226">
        <v>14451.58</v>
      </c>
      <c r="E1034" s="226">
        <v>11003.1</v>
      </c>
      <c r="F1034" s="226">
        <v>3.49</v>
      </c>
      <c r="G1034" s="226">
        <v>3444.99</v>
      </c>
      <c r="H1034" s="227">
        <v>149043.89000000001</v>
      </c>
      <c r="I1034" s="227">
        <v>130827.81</v>
      </c>
      <c r="J1034" s="227">
        <v>13.08</v>
      </c>
      <c r="K1034" s="227">
        <v>18203</v>
      </c>
      <c r="L1034" s="365">
        <v>10.313328369631558</v>
      </c>
      <c r="M1034" s="365">
        <v>11.890086430187855</v>
      </c>
      <c r="N1034" s="365">
        <v>3.7478510028653291</v>
      </c>
      <c r="O1034" s="365">
        <v>5.2839050331060466</v>
      </c>
      <c r="P1034" s="228"/>
      <c r="Q1034" s="228"/>
      <c r="R1034" s="228">
        <v>23</v>
      </c>
    </row>
    <row r="1035" spans="1:18" ht="84">
      <c r="A1035" s="224">
        <v>222</v>
      </c>
      <c r="B1035" s="221" t="s">
        <v>1791</v>
      </c>
      <c r="C1035" s="225" t="s">
        <v>1792</v>
      </c>
      <c r="D1035" s="226">
        <v>16024.29</v>
      </c>
      <c r="E1035" s="226">
        <v>12579.3</v>
      </c>
      <c r="F1035" s="226"/>
      <c r="G1035" s="226">
        <v>3444.99</v>
      </c>
      <c r="H1035" s="227">
        <v>167771.97</v>
      </c>
      <c r="I1035" s="227">
        <v>149568.97</v>
      </c>
      <c r="J1035" s="227"/>
      <c r="K1035" s="227">
        <v>18203</v>
      </c>
      <c r="L1035" s="365">
        <v>10.469853578536084</v>
      </c>
      <c r="M1035" s="365">
        <v>11.890086888777596</v>
      </c>
      <c r="N1035" s="365" t="s">
        <v>138</v>
      </c>
      <c r="O1035" s="365">
        <v>5.2839050331060466</v>
      </c>
      <c r="P1035" s="228"/>
      <c r="Q1035" s="228"/>
      <c r="R1035" s="228">
        <v>23</v>
      </c>
    </row>
    <row r="1036" spans="1:18" ht="84">
      <c r="A1036" s="224">
        <v>223</v>
      </c>
      <c r="B1036" s="221" t="s">
        <v>1793</v>
      </c>
      <c r="C1036" s="225" t="s">
        <v>1794</v>
      </c>
      <c r="D1036" s="226">
        <v>15702.39</v>
      </c>
      <c r="E1036" s="226">
        <v>12257.4</v>
      </c>
      <c r="F1036" s="226"/>
      <c r="G1036" s="226">
        <v>3444.99</v>
      </c>
      <c r="H1036" s="227">
        <v>163944.54999999999</v>
      </c>
      <c r="I1036" s="227">
        <v>145741.54999999999</v>
      </c>
      <c r="J1036" s="227"/>
      <c r="K1036" s="227">
        <v>18203</v>
      </c>
      <c r="L1036" s="365">
        <v>10.440738639149837</v>
      </c>
      <c r="M1036" s="365">
        <v>11.890086804705728</v>
      </c>
      <c r="N1036" s="365" t="s">
        <v>138</v>
      </c>
      <c r="O1036" s="365">
        <v>5.2839050331060466</v>
      </c>
      <c r="P1036" s="228"/>
      <c r="Q1036" s="228"/>
      <c r="R1036" s="228">
        <v>23</v>
      </c>
    </row>
    <row r="1037" spans="1:18" ht="84">
      <c r="A1037" s="224">
        <v>224</v>
      </c>
      <c r="B1037" s="221" t="s">
        <v>1795</v>
      </c>
      <c r="C1037" s="225" t="s">
        <v>1796</v>
      </c>
      <c r="D1037" s="226">
        <v>21972.27</v>
      </c>
      <c r="E1037" s="226">
        <v>18001.2</v>
      </c>
      <c r="F1037" s="226">
        <v>3.49</v>
      </c>
      <c r="G1037" s="226">
        <v>3967.58</v>
      </c>
      <c r="H1037" s="227">
        <v>238090.46</v>
      </c>
      <c r="I1037" s="227">
        <v>214035.93</v>
      </c>
      <c r="J1037" s="227">
        <v>13.08</v>
      </c>
      <c r="K1037" s="227">
        <v>24041.45</v>
      </c>
      <c r="L1037" s="365">
        <v>10.835951861141337</v>
      </c>
      <c r="M1037" s="365">
        <v>11.890092327178188</v>
      </c>
      <c r="N1037" s="365">
        <v>3.7478510028653291</v>
      </c>
      <c r="O1037" s="365">
        <v>6.05947454115607</v>
      </c>
      <c r="P1037" s="228"/>
      <c r="Q1037" s="228"/>
      <c r="R1037" s="228">
        <v>23</v>
      </c>
    </row>
    <row r="1038" spans="1:18" ht="84">
      <c r="A1038" s="224">
        <v>225</v>
      </c>
      <c r="B1038" s="221" t="s">
        <v>1797</v>
      </c>
      <c r="C1038" s="225" t="s">
        <v>1798</v>
      </c>
      <c r="D1038" s="226">
        <v>24333.08</v>
      </c>
      <c r="E1038" s="226">
        <v>20365.5</v>
      </c>
      <c r="F1038" s="226"/>
      <c r="G1038" s="226">
        <v>3967.58</v>
      </c>
      <c r="H1038" s="227">
        <v>266189.12</v>
      </c>
      <c r="I1038" s="227">
        <v>242147.67</v>
      </c>
      <c r="J1038" s="227"/>
      <c r="K1038" s="227">
        <v>24041.45</v>
      </c>
      <c r="L1038" s="365">
        <v>10.939392793678399</v>
      </c>
      <c r="M1038" s="365">
        <v>11.890092067467041</v>
      </c>
      <c r="N1038" s="365" t="s">
        <v>138</v>
      </c>
      <c r="O1038" s="365">
        <v>6.05947454115607</v>
      </c>
      <c r="P1038" s="228"/>
      <c r="Q1038" s="228"/>
      <c r="R1038" s="228">
        <v>23</v>
      </c>
    </row>
    <row r="1039" spans="1:18" ht="84">
      <c r="A1039" s="224">
        <v>226</v>
      </c>
      <c r="B1039" s="221" t="s">
        <v>1799</v>
      </c>
      <c r="C1039" s="225" t="s">
        <v>1800</v>
      </c>
      <c r="D1039" s="226">
        <v>23855.78</v>
      </c>
      <c r="E1039" s="226">
        <v>19888.2</v>
      </c>
      <c r="F1039" s="226"/>
      <c r="G1039" s="226">
        <v>3967.58</v>
      </c>
      <c r="H1039" s="227">
        <v>260513.98</v>
      </c>
      <c r="I1039" s="227">
        <v>236472.53</v>
      </c>
      <c r="J1039" s="227"/>
      <c r="K1039" s="227">
        <v>24041.45</v>
      </c>
      <c r="L1039" s="365">
        <v>10.920371499066475</v>
      </c>
      <c r="M1039" s="365">
        <v>11.890092114922416</v>
      </c>
      <c r="N1039" s="365" t="s">
        <v>138</v>
      </c>
      <c r="O1039" s="365">
        <v>6.05947454115607</v>
      </c>
      <c r="P1039" s="228"/>
      <c r="Q1039" s="228"/>
      <c r="R1039" s="228">
        <v>23</v>
      </c>
    </row>
    <row r="1040" spans="1:18" ht="84">
      <c r="A1040" s="224">
        <v>227</v>
      </c>
      <c r="B1040" s="221" t="s">
        <v>1801</v>
      </c>
      <c r="C1040" s="225" t="s">
        <v>1802</v>
      </c>
      <c r="D1040" s="226">
        <v>28260.76</v>
      </c>
      <c r="E1040" s="226">
        <v>24289.69</v>
      </c>
      <c r="F1040" s="226">
        <v>3.49</v>
      </c>
      <c r="G1040" s="226">
        <v>3967.58</v>
      </c>
      <c r="H1040" s="227">
        <v>312861.08</v>
      </c>
      <c r="I1040" s="227">
        <v>288806.55</v>
      </c>
      <c r="J1040" s="227">
        <v>13.08</v>
      </c>
      <c r="K1040" s="227">
        <v>24041.45</v>
      </c>
      <c r="L1040" s="365">
        <v>11.07051190413846</v>
      </c>
      <c r="M1040" s="365">
        <v>11.890087934428147</v>
      </c>
      <c r="N1040" s="365">
        <v>3.7478510028653291</v>
      </c>
      <c r="O1040" s="365">
        <v>6.05947454115607</v>
      </c>
      <c r="P1040" s="228"/>
      <c r="Q1040" s="228"/>
      <c r="R1040" s="228">
        <v>23</v>
      </c>
    </row>
    <row r="1041" spans="1:18" ht="84">
      <c r="A1041" s="224">
        <v>228</v>
      </c>
      <c r="B1041" s="221" t="s">
        <v>1803</v>
      </c>
      <c r="C1041" s="225" t="s">
        <v>1804</v>
      </c>
      <c r="D1041" s="226">
        <v>31454.07</v>
      </c>
      <c r="E1041" s="226">
        <v>27486.49</v>
      </c>
      <c r="F1041" s="226"/>
      <c r="G1041" s="226">
        <v>3967.58</v>
      </c>
      <c r="H1041" s="227">
        <v>350858.23999999999</v>
      </c>
      <c r="I1041" s="227">
        <v>326816.78999999998</v>
      </c>
      <c r="J1041" s="227"/>
      <c r="K1041" s="227">
        <v>24041.45</v>
      </c>
      <c r="L1041" s="365">
        <v>11.154621325634489</v>
      </c>
      <c r="M1041" s="365">
        <v>11.890088185141135</v>
      </c>
      <c r="N1041" s="365" t="s">
        <v>138</v>
      </c>
      <c r="O1041" s="365">
        <v>6.05947454115607</v>
      </c>
      <c r="P1041" s="228"/>
      <c r="Q1041" s="228"/>
      <c r="R1041" s="228">
        <v>23</v>
      </c>
    </row>
    <row r="1042" spans="1:18" ht="84">
      <c r="A1042" s="229">
        <v>229</v>
      </c>
      <c r="B1042" s="230" t="s">
        <v>1805</v>
      </c>
      <c r="C1042" s="231" t="s">
        <v>1806</v>
      </c>
      <c r="D1042" s="232">
        <v>30810.27</v>
      </c>
      <c r="E1042" s="232">
        <v>26842.69</v>
      </c>
      <c r="F1042" s="232"/>
      <c r="G1042" s="232">
        <v>3967.58</v>
      </c>
      <c r="H1042" s="233">
        <v>343203.4</v>
      </c>
      <c r="I1042" s="233">
        <v>319161.95</v>
      </c>
      <c r="J1042" s="233"/>
      <c r="K1042" s="233">
        <v>24041.45</v>
      </c>
      <c r="L1042" s="366">
        <v>11.139253242506477</v>
      </c>
      <c r="M1042" s="366">
        <v>11.890088139452493</v>
      </c>
      <c r="N1042" s="366" t="s">
        <v>138</v>
      </c>
      <c r="O1042" s="366">
        <v>6.05947454115607</v>
      </c>
      <c r="P1042" s="234"/>
      <c r="Q1042" s="234"/>
      <c r="R1042" s="234">
        <v>23</v>
      </c>
    </row>
    <row r="1043" spans="1:18" ht="12.75">
      <c r="A1043" s="101" t="s">
        <v>1807</v>
      </c>
      <c r="B1043" s="100"/>
      <c r="C1043" s="100"/>
      <c r="D1043" s="100"/>
      <c r="E1043" s="100"/>
      <c r="F1043" s="100"/>
      <c r="G1043" s="100"/>
      <c r="H1043" s="100"/>
      <c r="I1043" s="100"/>
      <c r="J1043" s="100"/>
      <c r="K1043" s="100"/>
      <c r="L1043" s="100"/>
      <c r="M1043" s="100"/>
      <c r="N1043" s="100"/>
      <c r="O1043" s="100"/>
      <c r="P1043" s="100"/>
      <c r="Q1043" s="100"/>
      <c r="R1043" s="100"/>
    </row>
    <row r="1044" spans="1:18" ht="24">
      <c r="A1044" s="229">
        <v>230</v>
      </c>
      <c r="B1044" s="230" t="s">
        <v>1808</v>
      </c>
      <c r="C1044" s="231" t="s">
        <v>1809</v>
      </c>
      <c r="D1044" s="232">
        <v>5762.79</v>
      </c>
      <c r="E1044" s="232">
        <v>800.22</v>
      </c>
      <c r="F1044" s="232">
        <v>103.38</v>
      </c>
      <c r="G1044" s="232">
        <v>4859.1899999999996</v>
      </c>
      <c r="H1044" s="233">
        <v>24955.17</v>
      </c>
      <c r="I1044" s="233">
        <v>9514.51</v>
      </c>
      <c r="J1044" s="233">
        <v>1013.84</v>
      </c>
      <c r="K1044" s="233">
        <v>14426.82</v>
      </c>
      <c r="L1044" s="366">
        <v>4.3303972554960355</v>
      </c>
      <c r="M1044" s="366">
        <v>11.889867786358751</v>
      </c>
      <c r="N1044" s="366">
        <v>9.8069259044302584</v>
      </c>
      <c r="O1044" s="366">
        <v>2.9689763108666263</v>
      </c>
      <c r="P1044" s="234"/>
      <c r="Q1044" s="234"/>
      <c r="R1044" s="234">
        <v>24</v>
      </c>
    </row>
    <row r="1045" spans="1:18" ht="12.75">
      <c r="A1045" s="101" t="s">
        <v>1810</v>
      </c>
      <c r="B1045" s="100"/>
      <c r="C1045" s="100"/>
      <c r="D1045" s="100"/>
      <c r="E1045" s="100"/>
      <c r="F1045" s="100"/>
      <c r="G1045" s="100"/>
      <c r="H1045" s="100"/>
      <c r="I1045" s="100"/>
      <c r="J1045" s="100"/>
      <c r="K1045" s="100"/>
      <c r="L1045" s="100"/>
      <c r="M1045" s="100"/>
      <c r="N1045" s="100"/>
      <c r="O1045" s="100"/>
      <c r="P1045" s="100"/>
      <c r="Q1045" s="100"/>
      <c r="R1045" s="100"/>
    </row>
    <row r="1046" spans="1:18" ht="48">
      <c r="A1046" s="224">
        <v>231</v>
      </c>
      <c r="B1046" s="221" t="s">
        <v>1811</v>
      </c>
      <c r="C1046" s="225" t="s">
        <v>1812</v>
      </c>
      <c r="D1046" s="226">
        <v>1291.02</v>
      </c>
      <c r="E1046" s="226">
        <v>193.93</v>
      </c>
      <c r="F1046" s="226">
        <v>1090.5899999999999</v>
      </c>
      <c r="G1046" s="226">
        <v>6.5</v>
      </c>
      <c r="H1046" s="227">
        <v>8630.66</v>
      </c>
      <c r="I1046" s="227">
        <v>2305.91</v>
      </c>
      <c r="J1046" s="227">
        <v>6281.66</v>
      </c>
      <c r="K1046" s="227">
        <v>43.09</v>
      </c>
      <c r="L1046" s="365">
        <v>6.6851481774101096</v>
      </c>
      <c r="M1046" s="365">
        <v>11.890424379930902</v>
      </c>
      <c r="N1046" s="365">
        <v>5.7598730962139761</v>
      </c>
      <c r="O1046" s="365">
        <v>6.6292307692307695</v>
      </c>
      <c r="P1046" s="228"/>
      <c r="Q1046" s="228"/>
      <c r="R1046" s="228">
        <v>25</v>
      </c>
    </row>
    <row r="1047" spans="1:18" ht="36">
      <c r="A1047" s="224">
        <v>232</v>
      </c>
      <c r="B1047" s="221" t="s">
        <v>1813</v>
      </c>
      <c r="C1047" s="225" t="s">
        <v>1814</v>
      </c>
      <c r="D1047" s="226">
        <v>1607.92</v>
      </c>
      <c r="E1047" s="226">
        <v>241.75</v>
      </c>
      <c r="F1047" s="226">
        <v>1359.67</v>
      </c>
      <c r="G1047" s="226">
        <v>6.5</v>
      </c>
      <c r="H1047" s="227">
        <v>10749.11</v>
      </c>
      <c r="I1047" s="227">
        <v>2874.53</v>
      </c>
      <c r="J1047" s="227">
        <v>7831.49</v>
      </c>
      <c r="K1047" s="227">
        <v>43.09</v>
      </c>
      <c r="L1047" s="365">
        <v>6.6851024926613265</v>
      </c>
      <c r="M1047" s="365">
        <v>11.890506721820064</v>
      </c>
      <c r="N1047" s="365">
        <v>5.7598461391367017</v>
      </c>
      <c r="O1047" s="365">
        <v>6.6292307692307695</v>
      </c>
      <c r="P1047" s="228"/>
      <c r="Q1047" s="228"/>
      <c r="R1047" s="228">
        <v>25</v>
      </c>
    </row>
    <row r="1048" spans="1:18" ht="36">
      <c r="A1048" s="224">
        <v>233</v>
      </c>
      <c r="B1048" s="221" t="s">
        <v>1815</v>
      </c>
      <c r="C1048" s="225" t="s">
        <v>1816</v>
      </c>
      <c r="D1048" s="226">
        <v>1543.31</v>
      </c>
      <c r="E1048" s="226">
        <v>231.91</v>
      </c>
      <c r="F1048" s="226">
        <v>1304.9000000000001</v>
      </c>
      <c r="G1048" s="226">
        <v>6.5</v>
      </c>
      <c r="H1048" s="227">
        <v>10316.67</v>
      </c>
      <c r="I1048" s="227">
        <v>2757.54</v>
      </c>
      <c r="J1048" s="227">
        <v>7516.04</v>
      </c>
      <c r="K1048" s="227">
        <v>43.09</v>
      </c>
      <c r="L1048" s="365">
        <v>6.6847684522228201</v>
      </c>
      <c r="M1048" s="365">
        <v>11.890560993488853</v>
      </c>
      <c r="N1048" s="365">
        <v>5.7598589930262847</v>
      </c>
      <c r="O1048" s="365">
        <v>6.6292307692307695</v>
      </c>
      <c r="P1048" s="228"/>
      <c r="Q1048" s="228"/>
      <c r="R1048" s="228">
        <v>25</v>
      </c>
    </row>
    <row r="1049" spans="1:18" ht="48">
      <c r="A1049" s="224">
        <v>234</v>
      </c>
      <c r="B1049" s="221" t="s">
        <v>1817</v>
      </c>
      <c r="C1049" s="225" t="s">
        <v>1818</v>
      </c>
      <c r="D1049" s="226">
        <v>1543.31</v>
      </c>
      <c r="E1049" s="226">
        <v>231.91</v>
      </c>
      <c r="F1049" s="226">
        <v>1304.9000000000001</v>
      </c>
      <c r="G1049" s="226">
        <v>6.5</v>
      </c>
      <c r="H1049" s="227">
        <v>10316.67</v>
      </c>
      <c r="I1049" s="227">
        <v>2757.54</v>
      </c>
      <c r="J1049" s="227">
        <v>7516.04</v>
      </c>
      <c r="K1049" s="227">
        <v>43.09</v>
      </c>
      <c r="L1049" s="365">
        <v>6.6847684522228201</v>
      </c>
      <c r="M1049" s="365">
        <v>11.890560993488853</v>
      </c>
      <c r="N1049" s="365">
        <v>5.7598589930262847</v>
      </c>
      <c r="O1049" s="365">
        <v>6.6292307692307695</v>
      </c>
      <c r="P1049" s="228"/>
      <c r="Q1049" s="228"/>
      <c r="R1049" s="228">
        <v>25</v>
      </c>
    </row>
    <row r="1050" spans="1:18" ht="36">
      <c r="A1050" s="224">
        <v>235</v>
      </c>
      <c r="B1050" s="221" t="s">
        <v>1819</v>
      </c>
      <c r="C1050" s="225" t="s">
        <v>1820</v>
      </c>
      <c r="D1050" s="226">
        <v>1926.11</v>
      </c>
      <c r="E1050" s="226">
        <v>289.68</v>
      </c>
      <c r="F1050" s="226">
        <v>1629.93</v>
      </c>
      <c r="G1050" s="226">
        <v>6.5</v>
      </c>
      <c r="H1050" s="227">
        <v>12875.68</v>
      </c>
      <c r="I1050" s="227">
        <v>3444.4</v>
      </c>
      <c r="J1050" s="227">
        <v>9388.19</v>
      </c>
      <c r="K1050" s="227">
        <v>43.09</v>
      </c>
      <c r="L1050" s="365">
        <v>6.6848103171677637</v>
      </c>
      <c r="M1050" s="365">
        <v>11.890361778514222</v>
      </c>
      <c r="N1050" s="365">
        <v>5.7598731233856668</v>
      </c>
      <c r="O1050" s="365">
        <v>6.6292307692307695</v>
      </c>
      <c r="P1050" s="228"/>
      <c r="Q1050" s="228"/>
      <c r="R1050" s="228">
        <v>25</v>
      </c>
    </row>
    <row r="1051" spans="1:18" ht="36">
      <c r="A1051" s="229">
        <v>236</v>
      </c>
      <c r="B1051" s="230" t="s">
        <v>1821</v>
      </c>
      <c r="C1051" s="231" t="s">
        <v>1822</v>
      </c>
      <c r="D1051" s="232">
        <v>1850.71</v>
      </c>
      <c r="E1051" s="232">
        <v>278.57</v>
      </c>
      <c r="F1051" s="232">
        <v>1565.64</v>
      </c>
      <c r="G1051" s="232">
        <v>6.5</v>
      </c>
      <c r="H1051" s="233">
        <v>12373.28</v>
      </c>
      <c r="I1051" s="233">
        <v>3312.31</v>
      </c>
      <c r="J1051" s="233">
        <v>9017.8799999999992</v>
      </c>
      <c r="K1051" s="233">
        <v>43.09</v>
      </c>
      <c r="L1051" s="366">
        <v>6.685693598672942</v>
      </c>
      <c r="M1051" s="366">
        <v>11.890404566177262</v>
      </c>
      <c r="N1051" s="366">
        <v>5.7598681689277216</v>
      </c>
      <c r="O1051" s="366">
        <v>6.6292307692307695</v>
      </c>
      <c r="P1051" s="234"/>
      <c r="Q1051" s="234"/>
      <c r="R1051" s="234">
        <v>25</v>
      </c>
    </row>
    <row r="1052" spans="1:18" ht="12.75">
      <c r="A1052" s="101" t="s">
        <v>1823</v>
      </c>
      <c r="B1052" s="100"/>
      <c r="C1052" s="100"/>
      <c r="D1052" s="100"/>
      <c r="E1052" s="100"/>
      <c r="F1052" s="100"/>
      <c r="G1052" s="100"/>
      <c r="H1052" s="100"/>
      <c r="I1052" s="100"/>
      <c r="J1052" s="100"/>
      <c r="K1052" s="100"/>
      <c r="L1052" s="100"/>
      <c r="M1052" s="100"/>
      <c r="N1052" s="100"/>
      <c r="O1052" s="100"/>
      <c r="P1052" s="100"/>
      <c r="Q1052" s="100"/>
      <c r="R1052" s="100"/>
    </row>
    <row r="1053" spans="1:18" ht="24">
      <c r="A1053" s="224">
        <v>237</v>
      </c>
      <c r="B1053" s="221" t="s">
        <v>1824</v>
      </c>
      <c r="C1053" s="225" t="s">
        <v>1825</v>
      </c>
      <c r="D1053" s="226">
        <v>312.89999999999998</v>
      </c>
      <c r="E1053" s="226">
        <v>289.68</v>
      </c>
      <c r="F1053" s="226">
        <v>3.66</v>
      </c>
      <c r="G1053" s="226">
        <v>19.559999999999999</v>
      </c>
      <c r="H1053" s="227">
        <v>3583.86</v>
      </c>
      <c r="I1053" s="227">
        <v>3444.19</v>
      </c>
      <c r="J1053" s="227">
        <v>23.64</v>
      </c>
      <c r="K1053" s="227">
        <v>116.03</v>
      </c>
      <c r="L1053" s="365">
        <v>11.453691275167786</v>
      </c>
      <c r="M1053" s="365">
        <v>11.889636840651754</v>
      </c>
      <c r="N1053" s="365">
        <v>6.4590163934426226</v>
      </c>
      <c r="O1053" s="365">
        <v>5.932004089979551</v>
      </c>
      <c r="P1053" s="228"/>
      <c r="Q1053" s="228"/>
      <c r="R1053" s="228">
        <v>26</v>
      </c>
    </row>
    <row r="1054" spans="1:18" ht="24">
      <c r="A1054" s="224">
        <v>238</v>
      </c>
      <c r="B1054" s="221" t="s">
        <v>1826</v>
      </c>
      <c r="C1054" s="225" t="s">
        <v>1827</v>
      </c>
      <c r="D1054" s="226">
        <v>386.19</v>
      </c>
      <c r="E1054" s="226">
        <v>368.73</v>
      </c>
      <c r="F1054" s="226">
        <v>0.2</v>
      </c>
      <c r="G1054" s="226">
        <v>17.260000000000002</v>
      </c>
      <c r="H1054" s="227">
        <v>4487.22</v>
      </c>
      <c r="I1054" s="227">
        <v>4384.07</v>
      </c>
      <c r="J1054" s="227">
        <v>0.74</v>
      </c>
      <c r="K1054" s="227">
        <v>102.41</v>
      </c>
      <c r="L1054" s="365">
        <v>11.61920298298765</v>
      </c>
      <c r="M1054" s="365">
        <v>11.889648252108588</v>
      </c>
      <c r="N1054" s="365">
        <v>3.6999999999999997</v>
      </c>
      <c r="O1054" s="365">
        <v>5.9333719582850515</v>
      </c>
      <c r="P1054" s="228"/>
      <c r="Q1054" s="228"/>
      <c r="R1054" s="228">
        <v>26</v>
      </c>
    </row>
    <row r="1055" spans="1:18" ht="24">
      <c r="A1055" s="224">
        <v>239</v>
      </c>
      <c r="B1055" s="221" t="s">
        <v>1828</v>
      </c>
      <c r="C1055" s="225" t="s">
        <v>1829</v>
      </c>
      <c r="D1055" s="226">
        <v>473.4</v>
      </c>
      <c r="E1055" s="226">
        <v>456.14</v>
      </c>
      <c r="F1055" s="226"/>
      <c r="G1055" s="226">
        <v>17.260000000000002</v>
      </c>
      <c r="H1055" s="227">
        <v>5525.75</v>
      </c>
      <c r="I1055" s="227">
        <v>5423.34</v>
      </c>
      <c r="J1055" s="227"/>
      <c r="K1055" s="227">
        <v>102.41</v>
      </c>
      <c r="L1055" s="365">
        <v>11.672475707646811</v>
      </c>
      <c r="M1055" s="365">
        <v>11.889639145876266</v>
      </c>
      <c r="N1055" s="365" t="s">
        <v>138</v>
      </c>
      <c r="O1055" s="365">
        <v>5.9333719582850515</v>
      </c>
      <c r="P1055" s="228"/>
      <c r="Q1055" s="228"/>
      <c r="R1055" s="228">
        <v>26</v>
      </c>
    </row>
    <row r="1056" spans="1:18" ht="24">
      <c r="A1056" s="224">
        <v>240</v>
      </c>
      <c r="B1056" s="221" t="s">
        <v>1830</v>
      </c>
      <c r="C1056" s="225" t="s">
        <v>1831</v>
      </c>
      <c r="D1056" s="226">
        <v>461.43</v>
      </c>
      <c r="E1056" s="226">
        <v>444.17</v>
      </c>
      <c r="F1056" s="226"/>
      <c r="G1056" s="226">
        <v>17.260000000000002</v>
      </c>
      <c r="H1056" s="227">
        <v>5383.42</v>
      </c>
      <c r="I1056" s="227">
        <v>5281.01</v>
      </c>
      <c r="J1056" s="227"/>
      <c r="K1056" s="227">
        <v>102.41</v>
      </c>
      <c r="L1056" s="365">
        <v>11.666818368983378</v>
      </c>
      <c r="M1056" s="365">
        <v>11.889614336853008</v>
      </c>
      <c r="N1056" s="365" t="s">
        <v>138</v>
      </c>
      <c r="O1056" s="365">
        <v>5.9333719582850515</v>
      </c>
      <c r="P1056" s="228"/>
      <c r="Q1056" s="228"/>
      <c r="R1056" s="228">
        <v>26</v>
      </c>
    </row>
    <row r="1057" spans="1:18" ht="36">
      <c r="A1057" s="224">
        <v>241</v>
      </c>
      <c r="B1057" s="221" t="s">
        <v>1832</v>
      </c>
      <c r="C1057" s="225" t="s">
        <v>1833</v>
      </c>
      <c r="D1057" s="226">
        <v>511.89</v>
      </c>
      <c r="E1057" s="226">
        <v>494.43</v>
      </c>
      <c r="F1057" s="226">
        <v>0.2</v>
      </c>
      <c r="G1057" s="226">
        <v>17.260000000000002</v>
      </c>
      <c r="H1057" s="227">
        <v>5981.71</v>
      </c>
      <c r="I1057" s="227">
        <v>5878.56</v>
      </c>
      <c r="J1057" s="227">
        <v>0.74</v>
      </c>
      <c r="K1057" s="227">
        <v>102.41</v>
      </c>
      <c r="L1057" s="365">
        <v>11.685537908535037</v>
      </c>
      <c r="M1057" s="365">
        <v>11.889569807657303</v>
      </c>
      <c r="N1057" s="365">
        <v>3.6999999999999997</v>
      </c>
      <c r="O1057" s="365">
        <v>5.9333719582850515</v>
      </c>
      <c r="P1057" s="228"/>
      <c r="Q1057" s="228"/>
      <c r="R1057" s="228">
        <v>26</v>
      </c>
    </row>
    <row r="1058" spans="1:18" ht="36">
      <c r="A1058" s="224">
        <v>242</v>
      </c>
      <c r="B1058" s="221" t="s">
        <v>1834</v>
      </c>
      <c r="C1058" s="225" t="s">
        <v>1835</v>
      </c>
      <c r="D1058" s="226">
        <v>637.29</v>
      </c>
      <c r="E1058" s="226">
        <v>620.03</v>
      </c>
      <c r="F1058" s="226"/>
      <c r="G1058" s="226">
        <v>17.260000000000002</v>
      </c>
      <c r="H1058" s="227">
        <v>7474.23</v>
      </c>
      <c r="I1058" s="227">
        <v>7371.82</v>
      </c>
      <c r="J1058" s="227"/>
      <c r="K1058" s="227">
        <v>102.41</v>
      </c>
      <c r="L1058" s="365">
        <v>11.728145742126818</v>
      </c>
      <c r="M1058" s="365">
        <v>11.889456961759915</v>
      </c>
      <c r="N1058" s="365" t="s">
        <v>138</v>
      </c>
      <c r="O1058" s="365">
        <v>5.9333719582850515</v>
      </c>
      <c r="P1058" s="228"/>
      <c r="Q1058" s="228"/>
      <c r="R1058" s="228">
        <v>26</v>
      </c>
    </row>
    <row r="1059" spans="1:18" ht="24">
      <c r="A1059" s="229">
        <v>243</v>
      </c>
      <c r="B1059" s="230" t="s">
        <v>1836</v>
      </c>
      <c r="C1059" s="231" t="s">
        <v>1837</v>
      </c>
      <c r="D1059" s="232">
        <v>612.21</v>
      </c>
      <c r="E1059" s="232">
        <v>594.95000000000005</v>
      </c>
      <c r="F1059" s="232"/>
      <c r="G1059" s="232">
        <v>17.260000000000002</v>
      </c>
      <c r="H1059" s="233">
        <v>7176.07</v>
      </c>
      <c r="I1059" s="233">
        <v>7073.66</v>
      </c>
      <c r="J1059" s="233"/>
      <c r="K1059" s="233">
        <v>102.41</v>
      </c>
      <c r="L1059" s="366">
        <v>11.721582463533753</v>
      </c>
      <c r="M1059" s="366">
        <v>11.889503319606689</v>
      </c>
      <c r="N1059" s="366" t="s">
        <v>138</v>
      </c>
      <c r="O1059" s="366">
        <v>5.9333719582850515</v>
      </c>
      <c r="P1059" s="234"/>
      <c r="Q1059" s="234"/>
      <c r="R1059" s="234">
        <v>26</v>
      </c>
    </row>
    <row r="1060" spans="1:18" ht="12.75">
      <c r="A1060" s="101" t="s">
        <v>1838</v>
      </c>
      <c r="B1060" s="100"/>
      <c r="C1060" s="100"/>
      <c r="D1060" s="100"/>
      <c r="E1060" s="100"/>
      <c r="F1060" s="100"/>
      <c r="G1060" s="100"/>
      <c r="H1060" s="100"/>
      <c r="I1060" s="100"/>
      <c r="J1060" s="100"/>
      <c r="K1060" s="100"/>
      <c r="L1060" s="100"/>
      <c r="M1060" s="100"/>
      <c r="N1060" s="100"/>
      <c r="O1060" s="100"/>
      <c r="P1060" s="100"/>
      <c r="Q1060" s="100"/>
      <c r="R1060" s="100"/>
    </row>
    <row r="1061" spans="1:18" ht="84">
      <c r="A1061" s="224">
        <v>244</v>
      </c>
      <c r="B1061" s="221" t="s">
        <v>1839</v>
      </c>
      <c r="C1061" s="225" t="s">
        <v>1840</v>
      </c>
      <c r="D1061" s="226">
        <v>629.42999999999995</v>
      </c>
      <c r="E1061" s="226">
        <v>308.24</v>
      </c>
      <c r="F1061" s="226">
        <v>321.19</v>
      </c>
      <c r="G1061" s="226"/>
      <c r="H1061" s="227">
        <v>5569.01</v>
      </c>
      <c r="I1061" s="227">
        <v>3665.04</v>
      </c>
      <c r="J1061" s="227">
        <v>1903.97</v>
      </c>
      <c r="K1061" s="227"/>
      <c r="L1061" s="365">
        <v>8.847703477749711</v>
      </c>
      <c r="M1061" s="365">
        <v>11.890215416558526</v>
      </c>
      <c r="N1061" s="365">
        <v>5.9278620131386406</v>
      </c>
      <c r="O1061" s="365" t="s">
        <v>138</v>
      </c>
      <c r="P1061" s="228"/>
      <c r="Q1061" s="228"/>
      <c r="R1061" s="228">
        <v>27</v>
      </c>
    </row>
    <row r="1062" spans="1:18" ht="84">
      <c r="A1062" s="224">
        <v>245</v>
      </c>
      <c r="B1062" s="221" t="s">
        <v>1841</v>
      </c>
      <c r="C1062" s="225" t="s">
        <v>1842</v>
      </c>
      <c r="D1062" s="226">
        <v>1131.04</v>
      </c>
      <c r="E1062" s="226">
        <v>544.91999999999996</v>
      </c>
      <c r="F1062" s="226">
        <v>586.12</v>
      </c>
      <c r="G1062" s="226"/>
      <c r="H1062" s="227">
        <v>9953.7099999999991</v>
      </c>
      <c r="I1062" s="227">
        <v>6479.27</v>
      </c>
      <c r="J1062" s="227">
        <v>3474.44</v>
      </c>
      <c r="K1062" s="227"/>
      <c r="L1062" s="365">
        <v>8.8004933512519443</v>
      </c>
      <c r="M1062" s="365">
        <v>11.890314174557735</v>
      </c>
      <c r="N1062" s="365">
        <v>5.9278646011055756</v>
      </c>
      <c r="O1062" s="365" t="s">
        <v>138</v>
      </c>
      <c r="P1062" s="228"/>
      <c r="Q1062" s="228"/>
      <c r="R1062" s="228">
        <v>27</v>
      </c>
    </row>
    <row r="1063" spans="1:18" ht="84">
      <c r="A1063" s="224">
        <v>246</v>
      </c>
      <c r="B1063" s="221" t="s">
        <v>1843</v>
      </c>
      <c r="C1063" s="225" t="s">
        <v>1844</v>
      </c>
      <c r="D1063" s="226">
        <v>764.01</v>
      </c>
      <c r="E1063" s="226">
        <v>374.29</v>
      </c>
      <c r="F1063" s="226">
        <v>389.72</v>
      </c>
      <c r="G1063" s="226"/>
      <c r="H1063" s="227">
        <v>6760.65</v>
      </c>
      <c r="I1063" s="227">
        <v>4450.41</v>
      </c>
      <c r="J1063" s="227">
        <v>2310.2399999999998</v>
      </c>
      <c r="K1063" s="227"/>
      <c r="L1063" s="365">
        <v>8.8489025012761608</v>
      </c>
      <c r="M1063" s="365">
        <v>11.890272248791044</v>
      </c>
      <c r="N1063" s="365">
        <v>5.9279482705532169</v>
      </c>
      <c r="O1063" s="365" t="s">
        <v>138</v>
      </c>
      <c r="P1063" s="228"/>
      <c r="Q1063" s="228"/>
      <c r="R1063" s="228">
        <v>27</v>
      </c>
    </row>
    <row r="1064" spans="1:18" ht="84">
      <c r="A1064" s="229">
        <v>247</v>
      </c>
      <c r="B1064" s="230" t="s">
        <v>1845</v>
      </c>
      <c r="C1064" s="231" t="s">
        <v>1846</v>
      </c>
      <c r="D1064" s="232">
        <v>1375.9</v>
      </c>
      <c r="E1064" s="232">
        <v>666.01</v>
      </c>
      <c r="F1064" s="232">
        <v>709.89</v>
      </c>
      <c r="G1064" s="232"/>
      <c r="H1064" s="233">
        <v>12127.24</v>
      </c>
      <c r="I1064" s="233">
        <v>7919.11</v>
      </c>
      <c r="J1064" s="233">
        <v>4208.13</v>
      </c>
      <c r="K1064" s="233"/>
      <c r="L1064" s="366">
        <v>8.8140417181481201</v>
      </c>
      <c r="M1064" s="366">
        <v>11.890377021366046</v>
      </c>
      <c r="N1064" s="366">
        <v>5.9278620631365424</v>
      </c>
      <c r="O1064" s="366" t="s">
        <v>138</v>
      </c>
      <c r="P1064" s="234"/>
      <c r="Q1064" s="234"/>
      <c r="R1064" s="234">
        <v>27</v>
      </c>
    </row>
    <row r="1065" spans="1:18" ht="12.75">
      <c r="A1065" s="101" t="s">
        <v>1847</v>
      </c>
      <c r="B1065" s="100"/>
      <c r="C1065" s="100"/>
      <c r="D1065" s="100"/>
      <c r="E1065" s="100"/>
      <c r="F1065" s="100"/>
      <c r="G1065" s="100"/>
      <c r="H1065" s="100"/>
      <c r="I1065" s="100"/>
      <c r="J1065" s="100"/>
      <c r="K1065" s="100"/>
      <c r="L1065" s="100"/>
      <c r="M1065" s="100"/>
      <c r="N1065" s="100"/>
      <c r="O1065" s="100"/>
      <c r="P1065" s="100"/>
      <c r="Q1065" s="100"/>
      <c r="R1065" s="100"/>
    </row>
    <row r="1066" spans="1:18" ht="48">
      <c r="A1066" s="224">
        <v>248</v>
      </c>
      <c r="B1066" s="221" t="s">
        <v>1848</v>
      </c>
      <c r="C1066" s="225" t="s">
        <v>1849</v>
      </c>
      <c r="D1066" s="226">
        <v>4557.96</v>
      </c>
      <c r="E1066" s="226">
        <v>760.51</v>
      </c>
      <c r="F1066" s="226">
        <v>13.83</v>
      </c>
      <c r="G1066" s="226">
        <v>3783.62</v>
      </c>
      <c r="H1066" s="227">
        <v>28716.63</v>
      </c>
      <c r="I1066" s="227">
        <v>9042.1</v>
      </c>
      <c r="J1066" s="227">
        <v>66.540000000000006</v>
      </c>
      <c r="K1066" s="227">
        <v>19607.990000000002</v>
      </c>
      <c r="L1066" s="365">
        <v>6.3003251454598113</v>
      </c>
      <c r="M1066" s="365">
        <v>11.88952150530565</v>
      </c>
      <c r="N1066" s="365">
        <v>4.8112798264642089</v>
      </c>
      <c r="O1066" s="365">
        <v>5.1823359639710125</v>
      </c>
      <c r="P1066" s="228"/>
      <c r="Q1066" s="228"/>
      <c r="R1066" s="228">
        <v>28</v>
      </c>
    </row>
    <row r="1067" spans="1:18" ht="48">
      <c r="A1067" s="224">
        <v>249</v>
      </c>
      <c r="B1067" s="221" t="s">
        <v>1850</v>
      </c>
      <c r="C1067" s="225" t="s">
        <v>1851</v>
      </c>
      <c r="D1067" s="226">
        <v>4149.9799999999996</v>
      </c>
      <c r="E1067" s="226">
        <v>484.64</v>
      </c>
      <c r="F1067" s="226">
        <v>10.69</v>
      </c>
      <c r="G1067" s="226">
        <v>3654.65</v>
      </c>
      <c r="H1067" s="227">
        <v>24425.97</v>
      </c>
      <c r="I1067" s="227">
        <v>5762.12</v>
      </c>
      <c r="J1067" s="227">
        <v>51.36</v>
      </c>
      <c r="K1067" s="227">
        <v>18612.490000000002</v>
      </c>
      <c r="L1067" s="365">
        <v>5.8858042689362371</v>
      </c>
      <c r="M1067" s="365">
        <v>11.889484978540773</v>
      </c>
      <c r="N1067" s="365">
        <v>4.8044901777362021</v>
      </c>
      <c r="O1067" s="365">
        <v>5.0928242102526919</v>
      </c>
      <c r="P1067" s="228"/>
      <c r="Q1067" s="228"/>
      <c r="R1067" s="228">
        <v>28</v>
      </c>
    </row>
    <row r="1068" spans="1:18" ht="60">
      <c r="A1068" s="224">
        <v>250</v>
      </c>
      <c r="B1068" s="221" t="s">
        <v>1852</v>
      </c>
      <c r="C1068" s="225" t="s">
        <v>1853</v>
      </c>
      <c r="D1068" s="226">
        <v>4401.8999999999996</v>
      </c>
      <c r="E1068" s="226">
        <v>663.02</v>
      </c>
      <c r="F1068" s="226">
        <v>16.98</v>
      </c>
      <c r="G1068" s="226">
        <v>3721.9</v>
      </c>
      <c r="H1068" s="227">
        <v>27089.81</v>
      </c>
      <c r="I1068" s="227">
        <v>7883.02</v>
      </c>
      <c r="J1068" s="227">
        <v>81.73</v>
      </c>
      <c r="K1068" s="227">
        <v>19125.060000000001</v>
      </c>
      <c r="L1068" s="365">
        <v>6.1541175401531163</v>
      </c>
      <c r="M1068" s="365">
        <v>11.889565925613105</v>
      </c>
      <c r="N1068" s="365">
        <v>4.8133097762073032</v>
      </c>
      <c r="O1068" s="365">
        <v>5.138520648056101</v>
      </c>
      <c r="P1068" s="228"/>
      <c r="Q1068" s="228"/>
      <c r="R1068" s="228">
        <v>28</v>
      </c>
    </row>
    <row r="1069" spans="1:18" ht="24">
      <c r="A1069" s="224">
        <v>251</v>
      </c>
      <c r="B1069" s="221" t="s">
        <v>1854</v>
      </c>
      <c r="C1069" s="225" t="s">
        <v>1855</v>
      </c>
      <c r="D1069" s="226">
        <v>3770.23</v>
      </c>
      <c r="E1069" s="226">
        <v>244.18</v>
      </c>
      <c r="F1069" s="226">
        <v>8.49</v>
      </c>
      <c r="G1069" s="226">
        <v>3517.56</v>
      </c>
      <c r="H1069" s="227">
        <v>20839.68</v>
      </c>
      <c r="I1069" s="227">
        <v>2903.22</v>
      </c>
      <c r="J1069" s="227">
        <v>40.86</v>
      </c>
      <c r="K1069" s="227">
        <v>17895.599999999999</v>
      </c>
      <c r="L1069" s="365">
        <v>5.5274293610734624</v>
      </c>
      <c r="M1069" s="365">
        <v>11.889671553771807</v>
      </c>
      <c r="N1069" s="365">
        <v>4.8127208480565367</v>
      </c>
      <c r="O1069" s="365">
        <v>5.0875038378876267</v>
      </c>
      <c r="P1069" s="228"/>
      <c r="Q1069" s="228"/>
      <c r="R1069" s="228">
        <v>28</v>
      </c>
    </row>
    <row r="1070" spans="1:18" ht="60">
      <c r="A1070" s="224">
        <v>252</v>
      </c>
      <c r="B1070" s="221" t="s">
        <v>1856</v>
      </c>
      <c r="C1070" s="225" t="s">
        <v>1857</v>
      </c>
      <c r="D1070" s="226">
        <v>4557.8500000000004</v>
      </c>
      <c r="E1070" s="226">
        <v>576.72</v>
      </c>
      <c r="F1070" s="226">
        <v>47.6</v>
      </c>
      <c r="G1070" s="226">
        <v>3933.53</v>
      </c>
      <c r="H1070" s="227">
        <v>27489.45</v>
      </c>
      <c r="I1070" s="227">
        <v>6857.38</v>
      </c>
      <c r="J1070" s="227">
        <v>229.25</v>
      </c>
      <c r="K1070" s="227">
        <v>20402.82</v>
      </c>
      <c r="L1070" s="365">
        <v>6.0312318307974149</v>
      </c>
      <c r="M1070" s="365">
        <v>11.890310722707726</v>
      </c>
      <c r="N1070" s="365">
        <v>4.8161764705882355</v>
      </c>
      <c r="O1070" s="365">
        <v>5.1868982822045337</v>
      </c>
      <c r="P1070" s="228"/>
      <c r="Q1070" s="228"/>
      <c r="R1070" s="228">
        <v>28</v>
      </c>
    </row>
    <row r="1071" spans="1:18" ht="60">
      <c r="A1071" s="224">
        <v>253</v>
      </c>
      <c r="B1071" s="221" t="s">
        <v>1858</v>
      </c>
      <c r="C1071" s="225" t="s">
        <v>1859</v>
      </c>
      <c r="D1071" s="226">
        <v>4657.3100000000004</v>
      </c>
      <c r="E1071" s="226">
        <v>651.44000000000005</v>
      </c>
      <c r="F1071" s="226">
        <v>49.7</v>
      </c>
      <c r="G1071" s="226">
        <v>3956.17</v>
      </c>
      <c r="H1071" s="227">
        <v>28506.62</v>
      </c>
      <c r="I1071" s="227">
        <v>7745.88</v>
      </c>
      <c r="J1071" s="227">
        <v>239.37</v>
      </c>
      <c r="K1071" s="227">
        <v>20521.37</v>
      </c>
      <c r="L1071" s="365">
        <v>6.1208337001402091</v>
      </c>
      <c r="M1071" s="365">
        <v>11.890396659707724</v>
      </c>
      <c r="N1071" s="365">
        <v>4.8162977867203214</v>
      </c>
      <c r="O1071" s="365">
        <v>5.1871810362042075</v>
      </c>
      <c r="P1071" s="228"/>
      <c r="Q1071" s="228"/>
      <c r="R1071" s="228">
        <v>28</v>
      </c>
    </row>
    <row r="1072" spans="1:18" ht="84">
      <c r="A1072" s="224">
        <v>254</v>
      </c>
      <c r="B1072" s="221" t="s">
        <v>1860</v>
      </c>
      <c r="C1072" s="225" t="s">
        <v>1861</v>
      </c>
      <c r="D1072" s="226">
        <v>4816.42</v>
      </c>
      <c r="E1072" s="226">
        <v>829.63</v>
      </c>
      <c r="F1072" s="226">
        <v>47.6</v>
      </c>
      <c r="G1072" s="226">
        <v>3939.19</v>
      </c>
      <c r="H1072" s="227">
        <v>30526.32</v>
      </c>
      <c r="I1072" s="227">
        <v>9864.61</v>
      </c>
      <c r="J1072" s="227">
        <v>229.25</v>
      </c>
      <c r="K1072" s="227">
        <v>20432.46</v>
      </c>
      <c r="L1072" s="365">
        <v>6.3379688648415211</v>
      </c>
      <c r="M1072" s="365">
        <v>11.89037281679785</v>
      </c>
      <c r="N1072" s="365">
        <v>4.8161764705882355</v>
      </c>
      <c r="O1072" s="365">
        <v>5.186969910057651</v>
      </c>
      <c r="P1072" s="228"/>
      <c r="Q1072" s="228"/>
      <c r="R1072" s="228">
        <v>28</v>
      </c>
    </row>
    <row r="1073" spans="1:18" ht="72">
      <c r="A1073" s="229">
        <v>255</v>
      </c>
      <c r="B1073" s="230" t="s">
        <v>1862</v>
      </c>
      <c r="C1073" s="231" t="s">
        <v>1863</v>
      </c>
      <c r="D1073" s="232">
        <v>4990.6899999999996</v>
      </c>
      <c r="E1073" s="232">
        <v>978.12</v>
      </c>
      <c r="F1073" s="232">
        <v>50.74</v>
      </c>
      <c r="G1073" s="232">
        <v>3961.83</v>
      </c>
      <c r="H1073" s="233">
        <v>32425.66</v>
      </c>
      <c r="I1073" s="233">
        <v>11630.21</v>
      </c>
      <c r="J1073" s="233">
        <v>244.44</v>
      </c>
      <c r="K1073" s="233">
        <v>20551.009999999998</v>
      </c>
      <c r="L1073" s="366">
        <v>6.4972298419657406</v>
      </c>
      <c r="M1073" s="366">
        <v>11.890371324581849</v>
      </c>
      <c r="N1073" s="366">
        <v>4.8175009854158448</v>
      </c>
      <c r="O1073" s="366">
        <v>5.1872518507861267</v>
      </c>
      <c r="P1073" s="234"/>
      <c r="Q1073" s="234"/>
      <c r="R1073" s="234">
        <v>28</v>
      </c>
    </row>
    <row r="1074" spans="1:18" ht="12.75">
      <c r="A1074" s="101" t="s">
        <v>1864</v>
      </c>
      <c r="B1074" s="100"/>
      <c r="C1074" s="100"/>
      <c r="D1074" s="100"/>
      <c r="E1074" s="100"/>
      <c r="F1074" s="100"/>
      <c r="G1074" s="100"/>
      <c r="H1074" s="100"/>
      <c r="I1074" s="100"/>
      <c r="J1074" s="100"/>
      <c r="K1074" s="100"/>
      <c r="L1074" s="100"/>
      <c r="M1074" s="100"/>
      <c r="N1074" s="100"/>
      <c r="O1074" s="100"/>
      <c r="P1074" s="100"/>
      <c r="Q1074" s="100"/>
      <c r="R1074" s="100"/>
    </row>
    <row r="1075" spans="1:18" ht="48">
      <c r="A1075" s="224">
        <v>256</v>
      </c>
      <c r="B1075" s="221" t="s">
        <v>1865</v>
      </c>
      <c r="C1075" s="225" t="s">
        <v>1866</v>
      </c>
      <c r="D1075" s="226">
        <v>1749.2</v>
      </c>
      <c r="E1075" s="226">
        <v>986.99</v>
      </c>
      <c r="F1075" s="226">
        <v>10.69</v>
      </c>
      <c r="G1075" s="226">
        <v>751.52</v>
      </c>
      <c r="H1075" s="227">
        <v>14787.03</v>
      </c>
      <c r="I1075" s="227">
        <v>11734.78</v>
      </c>
      <c r="J1075" s="227">
        <v>51.36</v>
      </c>
      <c r="K1075" s="227">
        <v>3000.89</v>
      </c>
      <c r="L1075" s="365">
        <v>8.4535959295678023</v>
      </c>
      <c r="M1075" s="365">
        <v>11.889461899310025</v>
      </c>
      <c r="N1075" s="365">
        <v>4.8044901777362021</v>
      </c>
      <c r="O1075" s="365">
        <v>3.9930939961677665</v>
      </c>
      <c r="P1075" s="228"/>
      <c r="Q1075" s="228"/>
      <c r="R1075" s="228">
        <v>29</v>
      </c>
    </row>
    <row r="1076" spans="1:18" ht="48">
      <c r="A1076" s="229">
        <v>257</v>
      </c>
      <c r="B1076" s="230" t="s">
        <v>1867</v>
      </c>
      <c r="C1076" s="231" t="s">
        <v>1868</v>
      </c>
      <c r="D1076" s="232">
        <v>1084.56</v>
      </c>
      <c r="E1076" s="232">
        <v>363.48</v>
      </c>
      <c r="F1076" s="232">
        <v>10.69</v>
      </c>
      <c r="G1076" s="232">
        <v>710.39</v>
      </c>
      <c r="H1076" s="233">
        <v>8784.84</v>
      </c>
      <c r="I1076" s="233">
        <v>4321.59</v>
      </c>
      <c r="J1076" s="233">
        <v>51.36</v>
      </c>
      <c r="K1076" s="233">
        <v>4411.8900000000003</v>
      </c>
      <c r="L1076" s="366">
        <v>8.0999114848417797</v>
      </c>
      <c r="M1076" s="366">
        <v>11.889484978540771</v>
      </c>
      <c r="N1076" s="366">
        <v>4.8044901777362021</v>
      </c>
      <c r="O1076" s="366">
        <v>6.2105181660777884</v>
      </c>
      <c r="P1076" s="234"/>
      <c r="Q1076" s="234"/>
      <c r="R1076" s="234">
        <v>29</v>
      </c>
    </row>
    <row r="1077" spans="1:18" ht="12.75">
      <c r="A1077" s="101" t="s">
        <v>1869</v>
      </c>
      <c r="B1077" s="100"/>
      <c r="C1077" s="100"/>
      <c r="D1077" s="100"/>
      <c r="E1077" s="100"/>
      <c r="F1077" s="100"/>
      <c r="G1077" s="100"/>
      <c r="H1077" s="100"/>
      <c r="I1077" s="100"/>
      <c r="J1077" s="100"/>
      <c r="K1077" s="100"/>
      <c r="L1077" s="100"/>
      <c r="M1077" s="100"/>
      <c r="N1077" s="100"/>
      <c r="O1077" s="100"/>
      <c r="P1077" s="100"/>
      <c r="Q1077" s="100"/>
      <c r="R1077" s="100"/>
    </row>
    <row r="1078" spans="1:18" ht="48">
      <c r="A1078" s="224">
        <v>258</v>
      </c>
      <c r="B1078" s="221" t="s">
        <v>1870</v>
      </c>
      <c r="C1078" s="225" t="s">
        <v>1871</v>
      </c>
      <c r="D1078" s="226">
        <v>1182.5999999999999</v>
      </c>
      <c r="E1078" s="226">
        <v>450.16</v>
      </c>
      <c r="F1078" s="226">
        <v>10.69</v>
      </c>
      <c r="G1078" s="226">
        <v>721.75</v>
      </c>
      <c r="H1078" s="227">
        <v>9885.5300000000007</v>
      </c>
      <c r="I1078" s="227">
        <v>5352.12</v>
      </c>
      <c r="J1078" s="227">
        <v>51.36</v>
      </c>
      <c r="K1078" s="227">
        <v>4482.05</v>
      </c>
      <c r="L1078" s="365">
        <v>8.3591493319803831</v>
      </c>
      <c r="M1078" s="365">
        <v>11.889372667496</v>
      </c>
      <c r="N1078" s="365">
        <v>4.8044901777362021</v>
      </c>
      <c r="O1078" s="365">
        <v>6.2099757533772086</v>
      </c>
      <c r="P1078" s="228"/>
      <c r="Q1078" s="228"/>
      <c r="R1078" s="228">
        <v>30</v>
      </c>
    </row>
    <row r="1079" spans="1:18" ht="48">
      <c r="A1079" s="224">
        <v>259</v>
      </c>
      <c r="B1079" s="221" t="s">
        <v>1872</v>
      </c>
      <c r="C1079" s="225" t="s">
        <v>1873</v>
      </c>
      <c r="D1079" s="226">
        <v>1114.56</v>
      </c>
      <c r="E1079" s="226">
        <v>382.12</v>
      </c>
      <c r="F1079" s="226">
        <v>10.69</v>
      </c>
      <c r="G1079" s="226">
        <v>721.75</v>
      </c>
      <c r="H1079" s="227">
        <v>9076.6200000000008</v>
      </c>
      <c r="I1079" s="227">
        <v>4543.21</v>
      </c>
      <c r="J1079" s="227">
        <v>51.36</v>
      </c>
      <c r="K1079" s="227">
        <v>4482.05</v>
      </c>
      <c r="L1079" s="365">
        <v>8.1436800172265293</v>
      </c>
      <c r="M1079" s="365">
        <v>11.889484978540773</v>
      </c>
      <c r="N1079" s="365">
        <v>4.8044901777362021</v>
      </c>
      <c r="O1079" s="365">
        <v>6.2099757533772086</v>
      </c>
      <c r="P1079" s="228"/>
      <c r="Q1079" s="228"/>
      <c r="R1079" s="228">
        <v>30</v>
      </c>
    </row>
    <row r="1080" spans="1:18" ht="48">
      <c r="A1080" s="224">
        <v>260</v>
      </c>
      <c r="B1080" s="221" t="s">
        <v>1874</v>
      </c>
      <c r="C1080" s="225" t="s">
        <v>1875</v>
      </c>
      <c r="D1080" s="226">
        <v>1271.1400000000001</v>
      </c>
      <c r="E1080" s="226">
        <v>538.70000000000005</v>
      </c>
      <c r="F1080" s="226">
        <v>10.69</v>
      </c>
      <c r="G1080" s="226">
        <v>721.75</v>
      </c>
      <c r="H1080" s="227">
        <v>10938.23</v>
      </c>
      <c r="I1080" s="227">
        <v>6404.82</v>
      </c>
      <c r="J1080" s="227">
        <v>51.36</v>
      </c>
      <c r="K1080" s="227">
        <v>4482.05</v>
      </c>
      <c r="L1080" s="365">
        <v>8.6050553046871308</v>
      </c>
      <c r="M1080" s="365">
        <v>11.889400408390568</v>
      </c>
      <c r="N1080" s="365">
        <v>4.8044901777362021</v>
      </c>
      <c r="O1080" s="365">
        <v>6.2099757533772086</v>
      </c>
      <c r="P1080" s="228"/>
      <c r="Q1080" s="228"/>
      <c r="R1080" s="228">
        <v>30</v>
      </c>
    </row>
    <row r="1081" spans="1:18" ht="48">
      <c r="A1081" s="224">
        <v>261</v>
      </c>
      <c r="B1081" s="221" t="s">
        <v>1876</v>
      </c>
      <c r="C1081" s="225" t="s">
        <v>1877</v>
      </c>
      <c r="D1081" s="226">
        <v>1192.8499999999999</v>
      </c>
      <c r="E1081" s="226">
        <v>460.41</v>
      </c>
      <c r="F1081" s="226">
        <v>10.69</v>
      </c>
      <c r="G1081" s="226">
        <v>721.75</v>
      </c>
      <c r="H1081" s="227">
        <v>10007.42</v>
      </c>
      <c r="I1081" s="227">
        <v>5474.01</v>
      </c>
      <c r="J1081" s="227">
        <v>51.36</v>
      </c>
      <c r="K1081" s="227">
        <v>4482.05</v>
      </c>
      <c r="L1081" s="365">
        <v>8.3895041287672392</v>
      </c>
      <c r="M1081" s="365">
        <v>11.889424643252752</v>
      </c>
      <c r="N1081" s="365">
        <v>4.8044901777362021</v>
      </c>
      <c r="O1081" s="365">
        <v>6.2099757533772086</v>
      </c>
      <c r="P1081" s="228"/>
      <c r="Q1081" s="228"/>
      <c r="R1081" s="228">
        <v>30</v>
      </c>
    </row>
    <row r="1082" spans="1:18" ht="48">
      <c r="A1082" s="224">
        <v>262</v>
      </c>
      <c r="B1082" s="221" t="s">
        <v>1878</v>
      </c>
      <c r="C1082" s="225" t="s">
        <v>1879</v>
      </c>
      <c r="D1082" s="226">
        <v>1408.14</v>
      </c>
      <c r="E1082" s="226">
        <v>675.7</v>
      </c>
      <c r="F1082" s="226">
        <v>10.69</v>
      </c>
      <c r="G1082" s="226">
        <v>721.75</v>
      </c>
      <c r="H1082" s="227">
        <v>12567.14</v>
      </c>
      <c r="I1082" s="227">
        <v>8033.73</v>
      </c>
      <c r="J1082" s="227">
        <v>51.36</v>
      </c>
      <c r="K1082" s="227">
        <v>4482.05</v>
      </c>
      <c r="L1082" s="365">
        <v>8.9246381751814443</v>
      </c>
      <c r="M1082" s="365">
        <v>11.889492378274381</v>
      </c>
      <c r="N1082" s="365">
        <v>4.8044901777362021</v>
      </c>
      <c r="O1082" s="365">
        <v>6.2099757533772086</v>
      </c>
      <c r="P1082" s="228"/>
      <c r="Q1082" s="228"/>
      <c r="R1082" s="228">
        <v>30</v>
      </c>
    </row>
    <row r="1083" spans="1:18" ht="48">
      <c r="A1083" s="224">
        <v>263</v>
      </c>
      <c r="B1083" s="221" t="s">
        <v>1880</v>
      </c>
      <c r="C1083" s="225" t="s">
        <v>1881</v>
      </c>
      <c r="D1083" s="226">
        <v>1310.28</v>
      </c>
      <c r="E1083" s="226">
        <v>577.84</v>
      </c>
      <c r="F1083" s="226">
        <v>10.69</v>
      </c>
      <c r="G1083" s="226">
        <v>721.75</v>
      </c>
      <c r="H1083" s="227">
        <v>11403.63</v>
      </c>
      <c r="I1083" s="227">
        <v>6870.22</v>
      </c>
      <c r="J1083" s="227">
        <v>51.36</v>
      </c>
      <c r="K1083" s="227">
        <v>4482.05</v>
      </c>
      <c r="L1083" s="365">
        <v>8.7032008425680001</v>
      </c>
      <c r="M1083" s="365">
        <v>11.889484978540771</v>
      </c>
      <c r="N1083" s="365">
        <v>4.8044901777362021</v>
      </c>
      <c r="O1083" s="365">
        <v>6.2099757533772086</v>
      </c>
      <c r="P1083" s="228"/>
      <c r="Q1083" s="228"/>
      <c r="R1083" s="228">
        <v>30</v>
      </c>
    </row>
    <row r="1084" spans="1:18" ht="48">
      <c r="A1084" s="224">
        <v>264</v>
      </c>
      <c r="B1084" s="221" t="s">
        <v>1882</v>
      </c>
      <c r="C1084" s="225" t="s">
        <v>1883</v>
      </c>
      <c r="D1084" s="226">
        <v>1941.34</v>
      </c>
      <c r="E1084" s="226">
        <v>548.02</v>
      </c>
      <c r="F1084" s="226">
        <v>21.37</v>
      </c>
      <c r="G1084" s="226">
        <v>1371.95</v>
      </c>
      <c r="H1084" s="227">
        <v>13553.86</v>
      </c>
      <c r="I1084" s="227">
        <v>6515.63</v>
      </c>
      <c r="J1084" s="227">
        <v>102.71</v>
      </c>
      <c r="K1084" s="227">
        <v>6935.52</v>
      </c>
      <c r="L1084" s="365">
        <v>6.9817033595351674</v>
      </c>
      <c r="M1084" s="365">
        <v>11.889401846647933</v>
      </c>
      <c r="N1084" s="365">
        <v>4.806270472625175</v>
      </c>
      <c r="O1084" s="365">
        <v>5.0552279602026315</v>
      </c>
      <c r="P1084" s="228"/>
      <c r="Q1084" s="228"/>
      <c r="R1084" s="228">
        <v>30</v>
      </c>
    </row>
    <row r="1085" spans="1:18" ht="48">
      <c r="A1085" s="224">
        <v>265</v>
      </c>
      <c r="B1085" s="221" t="s">
        <v>1884</v>
      </c>
      <c r="C1085" s="225" t="s">
        <v>1885</v>
      </c>
      <c r="D1085" s="226">
        <v>1863.05</v>
      </c>
      <c r="E1085" s="226">
        <v>469.73</v>
      </c>
      <c r="F1085" s="226">
        <v>21.37</v>
      </c>
      <c r="G1085" s="226">
        <v>1371.95</v>
      </c>
      <c r="H1085" s="227">
        <v>12623.05</v>
      </c>
      <c r="I1085" s="227">
        <v>5584.82</v>
      </c>
      <c r="J1085" s="227">
        <v>102.71</v>
      </c>
      <c r="K1085" s="227">
        <v>6935.52</v>
      </c>
      <c r="L1085" s="365">
        <v>6.7754756984514639</v>
      </c>
      <c r="M1085" s="365">
        <v>11.889425840376385</v>
      </c>
      <c r="N1085" s="365">
        <v>4.806270472625175</v>
      </c>
      <c r="O1085" s="365">
        <v>5.0552279602026315</v>
      </c>
      <c r="P1085" s="228"/>
      <c r="Q1085" s="228"/>
      <c r="R1085" s="228">
        <v>30</v>
      </c>
    </row>
    <row r="1086" spans="1:18" ht="48">
      <c r="A1086" s="224">
        <v>266</v>
      </c>
      <c r="B1086" s="221" t="s">
        <v>1886</v>
      </c>
      <c r="C1086" s="225" t="s">
        <v>1887</v>
      </c>
      <c r="D1086" s="226">
        <v>2058.77</v>
      </c>
      <c r="E1086" s="226">
        <v>665.45</v>
      </c>
      <c r="F1086" s="226">
        <v>21.37</v>
      </c>
      <c r="G1086" s="226">
        <v>1371.95</v>
      </c>
      <c r="H1086" s="227">
        <v>14950.06</v>
      </c>
      <c r="I1086" s="227">
        <v>7911.83</v>
      </c>
      <c r="J1086" s="227">
        <v>102.71</v>
      </c>
      <c r="K1086" s="227">
        <v>6935.52</v>
      </c>
      <c r="L1086" s="365">
        <v>7.2616465170951585</v>
      </c>
      <c r="M1086" s="365">
        <v>11.88944323390187</v>
      </c>
      <c r="N1086" s="365">
        <v>4.806270472625175</v>
      </c>
      <c r="O1086" s="365">
        <v>5.0552279602026315</v>
      </c>
      <c r="P1086" s="228"/>
      <c r="Q1086" s="228"/>
      <c r="R1086" s="228">
        <v>30</v>
      </c>
    </row>
    <row r="1087" spans="1:18" ht="48">
      <c r="A1087" s="229">
        <v>267</v>
      </c>
      <c r="B1087" s="230" t="s">
        <v>1888</v>
      </c>
      <c r="C1087" s="231" t="s">
        <v>1889</v>
      </c>
      <c r="D1087" s="232">
        <v>1960.91</v>
      </c>
      <c r="E1087" s="232">
        <v>567.59</v>
      </c>
      <c r="F1087" s="232">
        <v>21.37</v>
      </c>
      <c r="G1087" s="232">
        <v>1371.95</v>
      </c>
      <c r="H1087" s="233">
        <v>13786.56</v>
      </c>
      <c r="I1087" s="233">
        <v>6748.33</v>
      </c>
      <c r="J1087" s="233">
        <v>102.71</v>
      </c>
      <c r="K1087" s="233">
        <v>6935.52</v>
      </c>
      <c r="L1087" s="366">
        <v>7.0306949324548293</v>
      </c>
      <c r="M1087" s="366">
        <v>11.889444845751333</v>
      </c>
      <c r="N1087" s="366">
        <v>4.806270472625175</v>
      </c>
      <c r="O1087" s="366">
        <v>5.0552279602026315</v>
      </c>
      <c r="P1087" s="234"/>
      <c r="Q1087" s="234"/>
      <c r="R1087" s="234">
        <v>30</v>
      </c>
    </row>
    <row r="1088" spans="1:18" ht="12.75">
      <c r="A1088" s="101" t="s">
        <v>1890</v>
      </c>
      <c r="B1088" s="100"/>
      <c r="C1088" s="100"/>
      <c r="D1088" s="100"/>
      <c r="E1088" s="100"/>
      <c r="F1088" s="100"/>
      <c r="G1088" s="100"/>
      <c r="H1088" s="100"/>
      <c r="I1088" s="100"/>
      <c r="J1088" s="100"/>
      <c r="K1088" s="100"/>
      <c r="L1088" s="100"/>
      <c r="M1088" s="100"/>
      <c r="N1088" s="100"/>
      <c r="O1088" s="100"/>
      <c r="P1088" s="100"/>
      <c r="Q1088" s="100"/>
      <c r="R1088" s="100"/>
    </row>
    <row r="1089" spans="1:18">
      <c r="A1089" s="229">
        <v>268</v>
      </c>
      <c r="B1089" s="230" t="s">
        <v>1891</v>
      </c>
      <c r="C1089" s="231" t="s">
        <v>1892</v>
      </c>
      <c r="D1089" s="232">
        <v>2506.9499999999998</v>
      </c>
      <c r="E1089" s="232">
        <v>1458.54</v>
      </c>
      <c r="F1089" s="232">
        <v>2.16</v>
      </c>
      <c r="G1089" s="232">
        <v>1046.25</v>
      </c>
      <c r="H1089" s="233">
        <v>23556.75</v>
      </c>
      <c r="I1089" s="233">
        <v>17342.169999999998</v>
      </c>
      <c r="J1089" s="233">
        <v>8.09</v>
      </c>
      <c r="K1089" s="233">
        <v>6206.49</v>
      </c>
      <c r="L1089" s="366">
        <v>9.3965775145096639</v>
      </c>
      <c r="M1089" s="366">
        <v>11.890088718855841</v>
      </c>
      <c r="N1089" s="366">
        <v>3.7453703703703702</v>
      </c>
      <c r="O1089" s="366">
        <v>5.9321290322580644</v>
      </c>
      <c r="P1089" s="234"/>
      <c r="Q1089" s="234"/>
      <c r="R1089" s="234">
        <v>31</v>
      </c>
    </row>
    <row r="1090" spans="1:18" ht="29.25" customHeight="1">
      <c r="A1090" s="101" t="s">
        <v>1893</v>
      </c>
      <c r="B1090" s="100"/>
      <c r="C1090" s="100"/>
      <c r="D1090" s="100"/>
      <c r="E1090" s="100"/>
      <c r="F1090" s="100"/>
      <c r="G1090" s="100"/>
      <c r="H1090" s="100"/>
      <c r="I1090" s="100"/>
      <c r="J1090" s="100"/>
      <c r="K1090" s="100"/>
      <c r="L1090" s="100"/>
      <c r="M1090" s="100"/>
      <c r="N1090" s="100"/>
      <c r="O1090" s="100"/>
      <c r="P1090" s="100"/>
      <c r="Q1090" s="100"/>
      <c r="R1090" s="100"/>
    </row>
    <row r="1091" spans="1:18" ht="36">
      <c r="A1091" s="224">
        <v>269</v>
      </c>
      <c r="B1091" s="221" t="s">
        <v>1894</v>
      </c>
      <c r="C1091" s="225" t="s">
        <v>1895</v>
      </c>
      <c r="D1091" s="226">
        <v>1168.9000000000001</v>
      </c>
      <c r="E1091" s="226">
        <v>573.65</v>
      </c>
      <c r="F1091" s="226">
        <v>175.69</v>
      </c>
      <c r="G1091" s="226">
        <v>419.56</v>
      </c>
      <c r="H1091" s="227">
        <v>10653.79</v>
      </c>
      <c r="I1091" s="227">
        <v>6820.77</v>
      </c>
      <c r="J1091" s="227">
        <v>847.23</v>
      </c>
      <c r="K1091" s="227">
        <v>2985.79</v>
      </c>
      <c r="L1091" s="365">
        <v>9.1143724869535454</v>
      </c>
      <c r="M1091" s="365">
        <v>11.890124640460213</v>
      </c>
      <c r="N1091" s="365">
        <v>4.822300643178326</v>
      </c>
      <c r="O1091" s="365">
        <v>7.1164791686528739</v>
      </c>
      <c r="P1091" s="228"/>
      <c r="Q1091" s="228"/>
      <c r="R1091" s="228">
        <v>32</v>
      </c>
    </row>
    <row r="1092" spans="1:18" ht="12.75">
      <c r="A1092" s="224"/>
      <c r="B1092" s="221"/>
      <c r="C1092" s="225"/>
      <c r="D1092" s="226"/>
      <c r="E1092" s="226"/>
      <c r="F1092" s="226"/>
      <c r="G1092" s="226"/>
      <c r="H1092" s="227"/>
      <c r="I1092" s="227"/>
      <c r="J1092" s="227"/>
      <c r="K1092" s="227"/>
      <c r="L1092" s="365"/>
      <c r="M1092" s="365"/>
      <c r="N1092" s="365"/>
      <c r="O1092" s="365"/>
      <c r="P1092" s="219"/>
      <c r="Q1092" s="219"/>
      <c r="R1092" s="219"/>
    </row>
    <row r="1093" spans="1:18">
      <c r="A1093" s="228"/>
      <c r="B1093" s="51"/>
      <c r="C1093" s="228"/>
      <c r="D1093" s="228"/>
      <c r="E1093" s="228"/>
      <c r="F1093" s="228"/>
      <c r="G1093" s="228"/>
      <c r="H1093" s="52"/>
      <c r="I1093" s="52"/>
      <c r="J1093" s="52"/>
      <c r="K1093" s="52"/>
      <c r="L1093" s="367"/>
      <c r="M1093" s="367"/>
      <c r="N1093" s="367"/>
      <c r="O1093" s="367"/>
      <c r="P1093" s="204"/>
      <c r="Q1093" s="204"/>
      <c r="R1093" s="204"/>
    </row>
    <row r="1094" spans="1:18" ht="12.75">
      <c r="A1094" s="100" t="s">
        <v>63</v>
      </c>
      <c r="B1094" s="100"/>
      <c r="C1094" s="100"/>
      <c r="D1094" s="222">
        <v>1653000.74</v>
      </c>
      <c r="E1094" s="222">
        <v>1099240.25</v>
      </c>
      <c r="F1094" s="222">
        <v>12914.24</v>
      </c>
      <c r="G1094" s="222">
        <v>540846.25</v>
      </c>
      <c r="H1094" s="223">
        <v>16106768.9</v>
      </c>
      <c r="I1094" s="223">
        <v>13070007.52</v>
      </c>
      <c r="J1094" s="223">
        <v>76118.17</v>
      </c>
      <c r="K1094" s="223">
        <v>2960643.21</v>
      </c>
      <c r="L1094" s="368">
        <v>9.7439574648950256</v>
      </c>
      <c r="M1094" s="368">
        <v>11.890037250728401</v>
      </c>
      <c r="N1094" s="368">
        <v>5.8941269482369849</v>
      </c>
      <c r="O1094" s="368">
        <v>5.4740939962142656</v>
      </c>
      <c r="P1094" s="219"/>
      <c r="Q1094" s="219"/>
      <c r="R1094" s="219"/>
    </row>
    <row r="1095" spans="1:18">
      <c r="A1095" s="228"/>
      <c r="B1095" s="51"/>
      <c r="C1095" s="228"/>
      <c r="D1095" s="228"/>
      <c r="E1095" s="228"/>
      <c r="F1095" s="228"/>
      <c r="G1095" s="228"/>
      <c r="H1095" s="52"/>
      <c r="I1095" s="52"/>
      <c r="J1095" s="52"/>
      <c r="K1095" s="52"/>
      <c r="L1095" s="367"/>
      <c r="M1095" s="367"/>
      <c r="N1095" s="367"/>
      <c r="O1095" s="367"/>
    </row>
    <row r="1096" spans="1:18" ht="24" customHeight="1">
      <c r="A1096" s="102" t="s">
        <v>1896</v>
      </c>
      <c r="B1096" s="103"/>
      <c r="C1096" s="103"/>
      <c r="D1096" s="103"/>
      <c r="E1096" s="103"/>
      <c r="F1096" s="103"/>
      <c r="G1096" s="103"/>
      <c r="H1096" s="103"/>
      <c r="I1096" s="103"/>
      <c r="J1096" s="103"/>
      <c r="K1096" s="103"/>
      <c r="L1096" s="103"/>
      <c r="M1096" s="103"/>
      <c r="N1096" s="103"/>
      <c r="O1096" s="103"/>
    </row>
    <row r="1097" spans="1:18" ht="12.75">
      <c r="A1097" s="101" t="s">
        <v>1897</v>
      </c>
      <c r="B1097" s="100"/>
      <c r="C1097" s="100"/>
      <c r="D1097" s="100"/>
      <c r="E1097" s="100"/>
      <c r="F1097" s="100"/>
      <c r="G1097" s="100"/>
      <c r="H1097" s="100"/>
      <c r="I1097" s="100"/>
      <c r="J1097" s="100"/>
      <c r="K1097" s="100"/>
      <c r="L1097" s="100"/>
      <c r="M1097" s="100"/>
      <c r="N1097" s="100"/>
      <c r="O1097" s="100"/>
      <c r="P1097" s="100"/>
      <c r="Q1097" s="100"/>
      <c r="R1097" s="100"/>
    </row>
    <row r="1098" spans="1:18" ht="12.75">
      <c r="A1098" s="202" t="s">
        <v>1898</v>
      </c>
      <c r="B1098" s="201"/>
      <c r="C1098" s="201"/>
      <c r="D1098" s="201"/>
      <c r="E1098" s="201"/>
      <c r="F1098" s="201"/>
      <c r="G1098" s="201"/>
      <c r="H1098" s="201"/>
      <c r="I1098" s="201"/>
      <c r="J1098" s="201"/>
      <c r="K1098" s="201"/>
      <c r="L1098" s="201"/>
      <c r="M1098" s="201"/>
      <c r="N1098" s="201"/>
      <c r="O1098" s="201"/>
      <c r="P1098" s="201"/>
      <c r="Q1098" s="201"/>
      <c r="R1098" s="201"/>
    </row>
    <row r="1099" spans="1:18" ht="24">
      <c r="A1099" s="240">
        <v>1</v>
      </c>
      <c r="B1099" s="237" t="s">
        <v>1899</v>
      </c>
      <c r="C1099" s="241" t="s">
        <v>1900</v>
      </c>
      <c r="D1099" s="242">
        <v>213.34</v>
      </c>
      <c r="E1099" s="242">
        <v>134.81</v>
      </c>
      <c r="F1099" s="242">
        <v>8.91</v>
      </c>
      <c r="G1099" s="242">
        <v>69.62</v>
      </c>
      <c r="H1099" s="243">
        <v>2007.18</v>
      </c>
      <c r="I1099" s="243">
        <v>1602.9</v>
      </c>
      <c r="J1099" s="243">
        <v>48.95</v>
      </c>
      <c r="K1099" s="243">
        <v>355.33</v>
      </c>
      <c r="L1099" s="365">
        <v>9.4083622386800414</v>
      </c>
      <c r="M1099" s="365">
        <v>11.890067502410801</v>
      </c>
      <c r="N1099" s="365">
        <v>5.4938271604938276</v>
      </c>
      <c r="O1099" s="365">
        <v>5.1038494685435216</v>
      </c>
      <c r="P1099" s="244"/>
      <c r="Q1099" s="244"/>
      <c r="R1099" s="244">
        <v>1</v>
      </c>
    </row>
    <row r="1100" spans="1:18" ht="24">
      <c r="A1100" s="240">
        <v>2</v>
      </c>
      <c r="B1100" s="237" t="s">
        <v>1901</v>
      </c>
      <c r="C1100" s="241" t="s">
        <v>1902</v>
      </c>
      <c r="D1100" s="242">
        <v>292.58</v>
      </c>
      <c r="E1100" s="242">
        <v>211.42</v>
      </c>
      <c r="F1100" s="242">
        <v>8.91</v>
      </c>
      <c r="G1100" s="242">
        <v>72.25</v>
      </c>
      <c r="H1100" s="243">
        <v>2940.97</v>
      </c>
      <c r="I1100" s="243">
        <v>2513.85</v>
      </c>
      <c r="J1100" s="243">
        <v>48.95</v>
      </c>
      <c r="K1100" s="243">
        <v>378.17</v>
      </c>
      <c r="L1100" s="365">
        <v>10.051849066921868</v>
      </c>
      <c r="M1100" s="365">
        <v>11.890313120802196</v>
      </c>
      <c r="N1100" s="365">
        <v>5.4938271604938276</v>
      </c>
      <c r="O1100" s="365">
        <v>5.2341868512110725</v>
      </c>
      <c r="P1100" s="244"/>
      <c r="Q1100" s="244"/>
      <c r="R1100" s="244">
        <v>1</v>
      </c>
    </row>
    <row r="1101" spans="1:18" ht="24">
      <c r="A1101" s="240">
        <v>3</v>
      </c>
      <c r="B1101" s="237" t="s">
        <v>1903</v>
      </c>
      <c r="C1101" s="241" t="s">
        <v>1904</v>
      </c>
      <c r="D1101" s="242">
        <v>439.89</v>
      </c>
      <c r="E1101" s="242">
        <v>348.82</v>
      </c>
      <c r="F1101" s="242">
        <v>8.91</v>
      </c>
      <c r="G1101" s="242">
        <v>82.16</v>
      </c>
      <c r="H1101" s="243">
        <v>4641.3</v>
      </c>
      <c r="I1101" s="243">
        <v>4147.26</v>
      </c>
      <c r="J1101" s="243">
        <v>48.95</v>
      </c>
      <c r="K1101" s="243">
        <v>445.09</v>
      </c>
      <c r="L1101" s="365">
        <v>10.551046852622248</v>
      </c>
      <c r="M1101" s="365">
        <v>11.889398543661487</v>
      </c>
      <c r="N1101" s="365">
        <v>5.4938271604938276</v>
      </c>
      <c r="O1101" s="365">
        <v>5.4173563777994156</v>
      </c>
      <c r="P1101" s="244"/>
      <c r="Q1101" s="244"/>
      <c r="R1101" s="244">
        <v>1</v>
      </c>
    </row>
    <row r="1102" spans="1:18" ht="24">
      <c r="A1102" s="240">
        <v>4</v>
      </c>
      <c r="B1102" s="237" t="s">
        <v>1905</v>
      </c>
      <c r="C1102" s="241" t="s">
        <v>1906</v>
      </c>
      <c r="D1102" s="242">
        <v>181.34</v>
      </c>
      <c r="E1102" s="242">
        <v>139.57</v>
      </c>
      <c r="F1102" s="242">
        <v>6.81</v>
      </c>
      <c r="G1102" s="242">
        <v>34.96</v>
      </c>
      <c r="H1102" s="243">
        <v>1861.1</v>
      </c>
      <c r="I1102" s="243">
        <v>1659.52</v>
      </c>
      <c r="J1102" s="243">
        <v>38.83</v>
      </c>
      <c r="K1102" s="243">
        <v>162.75</v>
      </c>
      <c r="L1102" s="365">
        <v>10.263041799933825</v>
      </c>
      <c r="M1102" s="365">
        <v>11.890234291036757</v>
      </c>
      <c r="N1102" s="365">
        <v>5.701908957415565</v>
      </c>
      <c r="O1102" s="365">
        <v>4.6553203661327229</v>
      </c>
      <c r="P1102" s="244"/>
      <c r="Q1102" s="244"/>
      <c r="R1102" s="244">
        <v>1</v>
      </c>
    </row>
    <row r="1103" spans="1:18" ht="24">
      <c r="A1103" s="240">
        <v>5</v>
      </c>
      <c r="B1103" s="237" t="s">
        <v>1907</v>
      </c>
      <c r="C1103" s="241" t="s">
        <v>1908</v>
      </c>
      <c r="D1103" s="242">
        <v>147.31</v>
      </c>
      <c r="E1103" s="242">
        <v>101.5</v>
      </c>
      <c r="F1103" s="242">
        <v>6.81</v>
      </c>
      <c r="G1103" s="242">
        <v>39</v>
      </c>
      <c r="H1103" s="243">
        <v>1418.55</v>
      </c>
      <c r="I1103" s="243">
        <v>1206.92</v>
      </c>
      <c r="J1103" s="243">
        <v>38.83</v>
      </c>
      <c r="K1103" s="243">
        <v>172.8</v>
      </c>
      <c r="L1103" s="365">
        <v>9.6296924852352177</v>
      </c>
      <c r="M1103" s="365">
        <v>11.890837438423645</v>
      </c>
      <c r="N1103" s="365">
        <v>5.701908957415565</v>
      </c>
      <c r="O1103" s="365">
        <v>4.430769230769231</v>
      </c>
      <c r="P1103" s="244"/>
      <c r="Q1103" s="244"/>
      <c r="R1103" s="244">
        <v>1</v>
      </c>
    </row>
    <row r="1104" spans="1:18" ht="24">
      <c r="A1104" s="240">
        <v>6</v>
      </c>
      <c r="B1104" s="237" t="s">
        <v>1909</v>
      </c>
      <c r="C1104" s="241" t="s">
        <v>1910</v>
      </c>
      <c r="D1104" s="242">
        <v>141.15</v>
      </c>
      <c r="E1104" s="242">
        <v>100.24</v>
      </c>
      <c r="F1104" s="242">
        <v>6.81</v>
      </c>
      <c r="G1104" s="242">
        <v>34.1</v>
      </c>
      <c r="H1104" s="243">
        <v>1383.98</v>
      </c>
      <c r="I1104" s="243">
        <v>1191.83</v>
      </c>
      <c r="J1104" s="243">
        <v>38.83</v>
      </c>
      <c r="K1104" s="243">
        <v>153.32</v>
      </c>
      <c r="L1104" s="365">
        <v>9.8050301098122556</v>
      </c>
      <c r="M1104" s="365">
        <v>11.889764565043894</v>
      </c>
      <c r="N1104" s="365">
        <v>5.701908957415565</v>
      </c>
      <c r="O1104" s="365">
        <v>4.4961876832844574</v>
      </c>
      <c r="P1104" s="244"/>
      <c r="Q1104" s="244"/>
      <c r="R1104" s="244">
        <v>1</v>
      </c>
    </row>
    <row r="1105" spans="1:18" ht="12.75">
      <c r="A1105" s="202" t="s">
        <v>1911</v>
      </c>
      <c r="B1105" s="201"/>
      <c r="C1105" s="201"/>
      <c r="D1105" s="201"/>
      <c r="E1105" s="201"/>
      <c r="F1105" s="201"/>
      <c r="G1105" s="201"/>
      <c r="H1105" s="201"/>
      <c r="I1105" s="201"/>
      <c r="J1105" s="201"/>
      <c r="K1105" s="201"/>
      <c r="L1105" s="201"/>
      <c r="M1105" s="201"/>
      <c r="N1105" s="201"/>
      <c r="O1105" s="201"/>
      <c r="P1105" s="201"/>
      <c r="Q1105" s="201"/>
      <c r="R1105" s="201"/>
    </row>
    <row r="1106" spans="1:18" ht="48">
      <c r="A1106" s="240">
        <v>7</v>
      </c>
      <c r="B1106" s="237" t="s">
        <v>1912</v>
      </c>
      <c r="C1106" s="241" t="s">
        <v>1913</v>
      </c>
      <c r="D1106" s="242">
        <v>462.16</v>
      </c>
      <c r="E1106" s="242">
        <v>158.82</v>
      </c>
      <c r="F1106" s="242">
        <v>9.9600000000000009</v>
      </c>
      <c r="G1106" s="242">
        <v>293.38</v>
      </c>
      <c r="H1106" s="243">
        <v>2818.15</v>
      </c>
      <c r="I1106" s="243">
        <v>1888.35</v>
      </c>
      <c r="J1106" s="243">
        <v>54.01</v>
      </c>
      <c r="K1106" s="243">
        <v>875.79</v>
      </c>
      <c r="L1106" s="365">
        <v>6.0977799896139864</v>
      </c>
      <c r="M1106" s="365">
        <v>11.889875330562901</v>
      </c>
      <c r="N1106" s="365">
        <v>5.4226907630522083</v>
      </c>
      <c r="O1106" s="365">
        <v>2.9851728134160473</v>
      </c>
      <c r="P1106" s="244"/>
      <c r="Q1106" s="244"/>
      <c r="R1106" s="244">
        <v>2</v>
      </c>
    </row>
    <row r="1107" spans="1:18" ht="48">
      <c r="A1107" s="240">
        <v>8</v>
      </c>
      <c r="B1107" s="237" t="s">
        <v>1914</v>
      </c>
      <c r="C1107" s="241" t="s">
        <v>1915</v>
      </c>
      <c r="D1107" s="242">
        <v>738.28</v>
      </c>
      <c r="E1107" s="242">
        <v>218.78</v>
      </c>
      <c r="F1107" s="242">
        <v>11</v>
      </c>
      <c r="G1107" s="242">
        <v>508.5</v>
      </c>
      <c r="H1107" s="243">
        <v>4644.03</v>
      </c>
      <c r="I1107" s="243">
        <v>2601.2399999999998</v>
      </c>
      <c r="J1107" s="243">
        <v>59.07</v>
      </c>
      <c r="K1107" s="243">
        <v>1983.72</v>
      </c>
      <c r="L1107" s="365">
        <v>6.2903369995123803</v>
      </c>
      <c r="M1107" s="365">
        <v>11.88975226254685</v>
      </c>
      <c r="N1107" s="365">
        <v>5.37</v>
      </c>
      <c r="O1107" s="365">
        <v>3.9011209439528023</v>
      </c>
      <c r="P1107" s="244"/>
      <c r="Q1107" s="244"/>
      <c r="R1107" s="244">
        <v>2</v>
      </c>
    </row>
    <row r="1108" spans="1:18" ht="48">
      <c r="A1108" s="240">
        <v>9</v>
      </c>
      <c r="B1108" s="237" t="s">
        <v>1916</v>
      </c>
      <c r="C1108" s="241" t="s">
        <v>1917</v>
      </c>
      <c r="D1108" s="242">
        <v>961.18</v>
      </c>
      <c r="E1108" s="242">
        <v>343.55</v>
      </c>
      <c r="F1108" s="242">
        <v>11</v>
      </c>
      <c r="G1108" s="242">
        <v>606.63</v>
      </c>
      <c r="H1108" s="243">
        <v>6490.21</v>
      </c>
      <c r="I1108" s="243">
        <v>4084.68</v>
      </c>
      <c r="J1108" s="243">
        <v>59.07</v>
      </c>
      <c r="K1108" s="243">
        <v>2346.46</v>
      </c>
      <c r="L1108" s="365">
        <v>6.7523356707380513</v>
      </c>
      <c r="M1108" s="365">
        <v>11.889623053412894</v>
      </c>
      <c r="N1108" s="365">
        <v>5.37</v>
      </c>
      <c r="O1108" s="365">
        <v>3.868024990521405</v>
      </c>
      <c r="P1108" s="244"/>
      <c r="Q1108" s="244"/>
      <c r="R1108" s="244">
        <v>2</v>
      </c>
    </row>
    <row r="1109" spans="1:18" ht="48">
      <c r="A1109" s="240">
        <v>10</v>
      </c>
      <c r="B1109" s="237" t="s">
        <v>1918</v>
      </c>
      <c r="C1109" s="241" t="s">
        <v>1919</v>
      </c>
      <c r="D1109" s="242">
        <v>1368.17</v>
      </c>
      <c r="E1109" s="242">
        <v>632.92999999999995</v>
      </c>
      <c r="F1109" s="242">
        <v>11</v>
      </c>
      <c r="G1109" s="242">
        <v>724.24</v>
      </c>
      <c r="H1109" s="243">
        <v>10338.27</v>
      </c>
      <c r="I1109" s="243">
        <v>7525.19</v>
      </c>
      <c r="J1109" s="243">
        <v>59.07</v>
      </c>
      <c r="K1109" s="243">
        <v>2754.01</v>
      </c>
      <c r="L1109" s="365">
        <v>7.5562759013865239</v>
      </c>
      <c r="M1109" s="365">
        <v>11.889450650150886</v>
      </c>
      <c r="N1109" s="365">
        <v>5.37</v>
      </c>
      <c r="O1109" s="365">
        <v>3.8026206782282119</v>
      </c>
      <c r="P1109" s="244"/>
      <c r="Q1109" s="244"/>
      <c r="R1109" s="244">
        <v>2</v>
      </c>
    </row>
    <row r="1110" spans="1:18" ht="12.75">
      <c r="A1110" s="202" t="s">
        <v>1920</v>
      </c>
      <c r="B1110" s="201"/>
      <c r="C1110" s="201"/>
      <c r="D1110" s="201"/>
      <c r="E1110" s="201"/>
      <c r="F1110" s="201"/>
      <c r="G1110" s="201"/>
      <c r="H1110" s="201"/>
      <c r="I1110" s="201"/>
      <c r="J1110" s="201"/>
      <c r="K1110" s="201"/>
      <c r="L1110" s="201"/>
      <c r="M1110" s="201"/>
      <c r="N1110" s="201"/>
      <c r="O1110" s="201"/>
      <c r="P1110" s="201"/>
      <c r="Q1110" s="201"/>
      <c r="R1110" s="201"/>
    </row>
    <row r="1111" spans="1:18" ht="48">
      <c r="A1111" s="240">
        <v>11</v>
      </c>
      <c r="B1111" s="237" t="s">
        <v>1921</v>
      </c>
      <c r="C1111" s="241" t="s">
        <v>1922</v>
      </c>
      <c r="D1111" s="242">
        <v>612.13</v>
      </c>
      <c r="E1111" s="242">
        <v>188.24</v>
      </c>
      <c r="F1111" s="242">
        <v>9.9600000000000009</v>
      </c>
      <c r="G1111" s="242">
        <v>413.93</v>
      </c>
      <c r="H1111" s="243">
        <v>3730.3</v>
      </c>
      <c r="I1111" s="243">
        <v>2238.0500000000002</v>
      </c>
      <c r="J1111" s="243">
        <v>54.01</v>
      </c>
      <c r="K1111" s="243">
        <v>1438.24</v>
      </c>
      <c r="L1111" s="365">
        <v>6.0939669678009576</v>
      </c>
      <c r="M1111" s="365">
        <v>11.889343391415215</v>
      </c>
      <c r="N1111" s="365">
        <v>5.4226907630522083</v>
      </c>
      <c r="O1111" s="365">
        <v>3.4745971541081824</v>
      </c>
      <c r="P1111" s="244"/>
      <c r="Q1111" s="244"/>
      <c r="R1111" s="244">
        <v>3</v>
      </c>
    </row>
    <row r="1112" spans="1:18" ht="48">
      <c r="A1112" s="240">
        <v>12</v>
      </c>
      <c r="B1112" s="237" t="s">
        <v>1923</v>
      </c>
      <c r="C1112" s="241" t="s">
        <v>1924</v>
      </c>
      <c r="D1112" s="242">
        <v>942.81</v>
      </c>
      <c r="E1112" s="242">
        <v>259.95999999999998</v>
      </c>
      <c r="F1112" s="242">
        <v>9.9600000000000009</v>
      </c>
      <c r="G1112" s="242">
        <v>672.89</v>
      </c>
      <c r="H1112" s="243">
        <v>5908.21</v>
      </c>
      <c r="I1112" s="243">
        <v>3090.81</v>
      </c>
      <c r="J1112" s="243">
        <v>54.01</v>
      </c>
      <c r="K1112" s="243">
        <v>2763.39</v>
      </c>
      <c r="L1112" s="365">
        <v>6.2665966631664922</v>
      </c>
      <c r="M1112" s="365">
        <v>11.889559932297278</v>
      </c>
      <c r="N1112" s="365">
        <v>5.4226907630522083</v>
      </c>
      <c r="O1112" s="365">
        <v>4.1067485027270427</v>
      </c>
      <c r="P1112" s="244"/>
      <c r="Q1112" s="244"/>
      <c r="R1112" s="244">
        <v>3</v>
      </c>
    </row>
    <row r="1113" spans="1:18" ht="48">
      <c r="A1113" s="240">
        <v>13</v>
      </c>
      <c r="B1113" s="237" t="s">
        <v>1925</v>
      </c>
      <c r="C1113" s="241" t="s">
        <v>1926</v>
      </c>
      <c r="D1113" s="242">
        <v>1295.9000000000001</v>
      </c>
      <c r="E1113" s="242">
        <v>409.39</v>
      </c>
      <c r="F1113" s="242">
        <v>9.9600000000000009</v>
      </c>
      <c r="G1113" s="242">
        <v>876.55</v>
      </c>
      <c r="H1113" s="243">
        <v>8765.69</v>
      </c>
      <c r="I1113" s="243">
        <v>4867.51</v>
      </c>
      <c r="J1113" s="243">
        <v>54.01</v>
      </c>
      <c r="K1113" s="243">
        <v>3844.17</v>
      </c>
      <c r="L1113" s="365">
        <v>6.7641716181804155</v>
      </c>
      <c r="M1113" s="365">
        <v>11.889665111507366</v>
      </c>
      <c r="N1113" s="365">
        <v>5.4226907630522083</v>
      </c>
      <c r="O1113" s="365">
        <v>4.3855684216530717</v>
      </c>
      <c r="P1113" s="244"/>
      <c r="Q1113" s="244"/>
      <c r="R1113" s="244">
        <v>3</v>
      </c>
    </row>
    <row r="1114" spans="1:18" ht="48">
      <c r="A1114" s="240">
        <v>14</v>
      </c>
      <c r="B1114" s="237" t="s">
        <v>1927</v>
      </c>
      <c r="C1114" s="241" t="s">
        <v>1928</v>
      </c>
      <c r="D1114" s="242">
        <v>1816.43</v>
      </c>
      <c r="E1114" s="242">
        <v>756.46</v>
      </c>
      <c r="F1114" s="242">
        <v>9.9600000000000009</v>
      </c>
      <c r="G1114" s="242">
        <v>1050.01</v>
      </c>
      <c r="H1114" s="243">
        <v>13630.49</v>
      </c>
      <c r="I1114" s="243">
        <v>8993.91</v>
      </c>
      <c r="J1114" s="243">
        <v>54.01</v>
      </c>
      <c r="K1114" s="243">
        <v>4582.57</v>
      </c>
      <c r="L1114" s="365">
        <v>7.5039996036180856</v>
      </c>
      <c r="M1114" s="365">
        <v>11.889472014382783</v>
      </c>
      <c r="N1114" s="365">
        <v>5.4226907630522083</v>
      </c>
      <c r="O1114" s="365">
        <v>4.3643108160874657</v>
      </c>
      <c r="P1114" s="244"/>
      <c r="Q1114" s="244"/>
      <c r="R1114" s="244">
        <v>3</v>
      </c>
    </row>
    <row r="1115" spans="1:18" ht="12.75">
      <c r="A1115" s="202" t="s">
        <v>1929</v>
      </c>
      <c r="B1115" s="201"/>
      <c r="C1115" s="201"/>
      <c r="D1115" s="201"/>
      <c r="E1115" s="201"/>
      <c r="F1115" s="201"/>
      <c r="G1115" s="201"/>
      <c r="H1115" s="201"/>
      <c r="I1115" s="201"/>
      <c r="J1115" s="201"/>
      <c r="K1115" s="201"/>
      <c r="L1115" s="201"/>
      <c r="M1115" s="201"/>
      <c r="N1115" s="201"/>
      <c r="O1115" s="201"/>
      <c r="P1115" s="201"/>
      <c r="Q1115" s="201"/>
      <c r="R1115" s="201"/>
    </row>
    <row r="1116" spans="1:18" ht="48">
      <c r="A1116" s="240">
        <v>15</v>
      </c>
      <c r="B1116" s="237" t="s">
        <v>1930</v>
      </c>
      <c r="C1116" s="241" t="s">
        <v>1931</v>
      </c>
      <c r="D1116" s="242">
        <v>691.9</v>
      </c>
      <c r="E1116" s="242">
        <v>318.77999999999997</v>
      </c>
      <c r="F1116" s="242">
        <v>9.9600000000000009</v>
      </c>
      <c r="G1116" s="242">
        <v>363.16</v>
      </c>
      <c r="H1116" s="243">
        <v>5103.1400000000003</v>
      </c>
      <c r="I1116" s="243">
        <v>3790.2</v>
      </c>
      <c r="J1116" s="243">
        <v>54.01</v>
      </c>
      <c r="K1116" s="243">
        <v>1258.93</v>
      </c>
      <c r="L1116" s="365">
        <v>7.3755455990750116</v>
      </c>
      <c r="M1116" s="365">
        <v>11.889704498400151</v>
      </c>
      <c r="N1116" s="365">
        <v>5.4226907630522083</v>
      </c>
      <c r="O1116" s="365">
        <v>3.466598744355105</v>
      </c>
      <c r="P1116" s="244"/>
      <c r="Q1116" s="244"/>
      <c r="R1116" s="244">
        <v>4</v>
      </c>
    </row>
    <row r="1117" spans="1:18" ht="48">
      <c r="A1117" s="240">
        <v>16</v>
      </c>
      <c r="B1117" s="237" t="s">
        <v>1932</v>
      </c>
      <c r="C1117" s="241" t="s">
        <v>1933</v>
      </c>
      <c r="D1117" s="242">
        <v>1105.33</v>
      </c>
      <c r="E1117" s="242">
        <v>434.47</v>
      </c>
      <c r="F1117" s="242">
        <v>9.9600000000000009</v>
      </c>
      <c r="G1117" s="242">
        <v>660.9</v>
      </c>
      <c r="H1117" s="243">
        <v>7940.11</v>
      </c>
      <c r="I1117" s="243">
        <v>5165.67</v>
      </c>
      <c r="J1117" s="243">
        <v>54.01</v>
      </c>
      <c r="K1117" s="243">
        <v>2720.43</v>
      </c>
      <c r="L1117" s="365">
        <v>7.1834746184397424</v>
      </c>
      <c r="M1117" s="365">
        <v>11.889589614933136</v>
      </c>
      <c r="N1117" s="365">
        <v>5.4226907630522083</v>
      </c>
      <c r="O1117" s="365">
        <v>4.1162505674080796</v>
      </c>
      <c r="P1117" s="244"/>
      <c r="Q1117" s="244"/>
      <c r="R1117" s="244">
        <v>4</v>
      </c>
    </row>
    <row r="1118" spans="1:18" ht="48">
      <c r="A1118" s="240">
        <v>17</v>
      </c>
      <c r="B1118" s="237" t="s">
        <v>1934</v>
      </c>
      <c r="C1118" s="241" t="s">
        <v>1935</v>
      </c>
      <c r="D1118" s="242">
        <v>1429.81</v>
      </c>
      <c r="E1118" s="242">
        <v>592.99</v>
      </c>
      <c r="F1118" s="242">
        <v>9.9600000000000009</v>
      </c>
      <c r="G1118" s="242">
        <v>826.86</v>
      </c>
      <c r="H1118" s="243">
        <v>10781.15</v>
      </c>
      <c r="I1118" s="243">
        <v>7050.34</v>
      </c>
      <c r="J1118" s="243">
        <v>54.01</v>
      </c>
      <c r="K1118" s="243">
        <v>3676.8</v>
      </c>
      <c r="L1118" s="365">
        <v>7.5402675880012033</v>
      </c>
      <c r="M1118" s="365">
        <v>11.889475370579605</v>
      </c>
      <c r="N1118" s="365">
        <v>5.4226907630522083</v>
      </c>
      <c r="O1118" s="365">
        <v>4.4467019809883173</v>
      </c>
      <c r="P1118" s="244"/>
      <c r="Q1118" s="244"/>
      <c r="R1118" s="244">
        <v>4</v>
      </c>
    </row>
    <row r="1119" spans="1:18" ht="48">
      <c r="A1119" s="240">
        <v>18</v>
      </c>
      <c r="B1119" s="237" t="s">
        <v>1936</v>
      </c>
      <c r="C1119" s="241" t="s">
        <v>1937</v>
      </c>
      <c r="D1119" s="242">
        <v>1915.3</v>
      </c>
      <c r="E1119" s="242">
        <v>940.15</v>
      </c>
      <c r="F1119" s="242">
        <v>9.9600000000000009</v>
      </c>
      <c r="G1119" s="242">
        <v>965.19</v>
      </c>
      <c r="H1119" s="243">
        <v>15439.05</v>
      </c>
      <c r="I1119" s="243">
        <v>11177.97</v>
      </c>
      <c r="J1119" s="243">
        <v>54.01</v>
      </c>
      <c r="K1119" s="243">
        <v>4207.07</v>
      </c>
      <c r="L1119" s="365">
        <v>8.0609042969769753</v>
      </c>
      <c r="M1119" s="365">
        <v>11.889560176567569</v>
      </c>
      <c r="N1119" s="365">
        <v>5.4226907630522083</v>
      </c>
      <c r="O1119" s="365">
        <v>4.3587998217967439</v>
      </c>
      <c r="P1119" s="244"/>
      <c r="Q1119" s="244"/>
      <c r="R1119" s="244">
        <v>4</v>
      </c>
    </row>
    <row r="1120" spans="1:18" ht="72">
      <c r="A1120" s="240">
        <v>19</v>
      </c>
      <c r="B1120" s="237" t="s">
        <v>1938</v>
      </c>
      <c r="C1120" s="241" t="s">
        <v>1939</v>
      </c>
      <c r="D1120" s="242">
        <v>788.34</v>
      </c>
      <c r="E1120" s="242">
        <v>418.89</v>
      </c>
      <c r="F1120" s="242">
        <v>6.29</v>
      </c>
      <c r="G1120" s="242">
        <v>363.16</v>
      </c>
      <c r="H1120" s="243">
        <v>6269.69</v>
      </c>
      <c r="I1120" s="243">
        <v>4980.3900000000003</v>
      </c>
      <c r="J1120" s="243">
        <v>30.37</v>
      </c>
      <c r="K1120" s="243">
        <v>1258.93</v>
      </c>
      <c r="L1120" s="365">
        <v>7.9530278813709812</v>
      </c>
      <c r="M1120" s="365">
        <v>11.889493661820527</v>
      </c>
      <c r="N1120" s="365">
        <v>4.8282988871224166</v>
      </c>
      <c r="O1120" s="365">
        <v>3.466598744355105</v>
      </c>
      <c r="P1120" s="244"/>
      <c r="Q1120" s="244"/>
      <c r="R1120" s="244">
        <v>4</v>
      </c>
    </row>
    <row r="1121" spans="1:18" ht="72">
      <c r="A1121" s="240">
        <v>20</v>
      </c>
      <c r="B1121" s="237" t="s">
        <v>1940</v>
      </c>
      <c r="C1121" s="241" t="s">
        <v>1941</v>
      </c>
      <c r="D1121" s="242">
        <v>1224.47</v>
      </c>
      <c r="E1121" s="242">
        <v>557.28</v>
      </c>
      <c r="F1121" s="242">
        <v>6.29</v>
      </c>
      <c r="G1121" s="242">
        <v>660.9</v>
      </c>
      <c r="H1121" s="243">
        <v>9376.6</v>
      </c>
      <c r="I1121" s="243">
        <v>6625.8</v>
      </c>
      <c r="J1121" s="243">
        <v>30.37</v>
      </c>
      <c r="K1121" s="243">
        <v>2720.43</v>
      </c>
      <c r="L1121" s="365">
        <v>7.6576804658341979</v>
      </c>
      <c r="M1121" s="365">
        <v>11.88953488372093</v>
      </c>
      <c r="N1121" s="365">
        <v>4.8282988871224166</v>
      </c>
      <c r="O1121" s="365">
        <v>4.1162505674080796</v>
      </c>
      <c r="P1121" s="244"/>
      <c r="Q1121" s="244"/>
      <c r="R1121" s="244">
        <v>4</v>
      </c>
    </row>
    <row r="1122" spans="1:18" ht="72">
      <c r="A1122" s="240">
        <v>21</v>
      </c>
      <c r="B1122" s="237" t="s">
        <v>1942</v>
      </c>
      <c r="C1122" s="241" t="s">
        <v>1943</v>
      </c>
      <c r="D1122" s="242">
        <v>1602.61</v>
      </c>
      <c r="E1122" s="242">
        <v>769.46</v>
      </c>
      <c r="F1122" s="242">
        <v>6.29</v>
      </c>
      <c r="G1122" s="242">
        <v>826.86</v>
      </c>
      <c r="H1122" s="243">
        <v>12855.68</v>
      </c>
      <c r="I1122" s="243">
        <v>9148.51</v>
      </c>
      <c r="J1122" s="243">
        <v>30.37</v>
      </c>
      <c r="K1122" s="243">
        <v>3676.8</v>
      </c>
      <c r="L1122" s="365">
        <v>8.0217145780944836</v>
      </c>
      <c r="M1122" s="365">
        <v>11.889519923062927</v>
      </c>
      <c r="N1122" s="365">
        <v>4.8282988871224166</v>
      </c>
      <c r="O1122" s="365">
        <v>4.4467019809883173</v>
      </c>
      <c r="P1122" s="244"/>
      <c r="Q1122" s="244"/>
      <c r="R1122" s="244">
        <v>4</v>
      </c>
    </row>
    <row r="1123" spans="1:18" ht="72">
      <c r="A1123" s="240">
        <v>22</v>
      </c>
      <c r="B1123" s="237" t="s">
        <v>1944</v>
      </c>
      <c r="C1123" s="241" t="s">
        <v>1945</v>
      </c>
      <c r="D1123" s="242">
        <v>2156.2199999999998</v>
      </c>
      <c r="E1123" s="242">
        <v>1184.74</v>
      </c>
      <c r="F1123" s="242">
        <v>6.29</v>
      </c>
      <c r="G1123" s="242">
        <v>965.19</v>
      </c>
      <c r="H1123" s="243">
        <v>18323.400000000001</v>
      </c>
      <c r="I1123" s="243">
        <v>14085.96</v>
      </c>
      <c r="J1123" s="243">
        <v>30.37</v>
      </c>
      <c r="K1123" s="243">
        <v>4207.07</v>
      </c>
      <c r="L1123" s="365">
        <v>8.4979269276789946</v>
      </c>
      <c r="M1123" s="365">
        <v>11.889494741462261</v>
      </c>
      <c r="N1123" s="365">
        <v>4.8282988871224166</v>
      </c>
      <c r="O1123" s="365">
        <v>4.3587998217967439</v>
      </c>
      <c r="P1123" s="244"/>
      <c r="Q1123" s="244"/>
      <c r="R1123" s="244">
        <v>4</v>
      </c>
    </row>
    <row r="1124" spans="1:18" ht="60">
      <c r="A1124" s="240">
        <v>23</v>
      </c>
      <c r="B1124" s="237" t="s">
        <v>1946</v>
      </c>
      <c r="C1124" s="241" t="s">
        <v>1947</v>
      </c>
      <c r="D1124" s="242">
        <v>768.73</v>
      </c>
      <c r="E1124" s="242">
        <v>399.28</v>
      </c>
      <c r="F1124" s="242">
        <v>6.29</v>
      </c>
      <c r="G1124" s="242">
        <v>363.16</v>
      </c>
      <c r="H1124" s="243">
        <v>6036.56</v>
      </c>
      <c r="I1124" s="243">
        <v>4747.26</v>
      </c>
      <c r="J1124" s="243">
        <v>30.37</v>
      </c>
      <c r="K1124" s="243">
        <v>1258.93</v>
      </c>
      <c r="L1124" s="365">
        <v>7.852640068684714</v>
      </c>
      <c r="M1124" s="365">
        <v>11.889551192145865</v>
      </c>
      <c r="N1124" s="365">
        <v>4.8282988871224166</v>
      </c>
      <c r="O1124" s="365">
        <v>3.466598744355105</v>
      </c>
      <c r="P1124" s="244"/>
      <c r="Q1124" s="244"/>
      <c r="R1124" s="244">
        <v>4</v>
      </c>
    </row>
    <row r="1125" spans="1:18" ht="60">
      <c r="A1125" s="240">
        <v>24</v>
      </c>
      <c r="B1125" s="237" t="s">
        <v>1948</v>
      </c>
      <c r="C1125" s="241" t="s">
        <v>1949</v>
      </c>
      <c r="D1125" s="242">
        <v>1199.7</v>
      </c>
      <c r="E1125" s="242">
        <v>532.51</v>
      </c>
      <c r="F1125" s="242">
        <v>6.29</v>
      </c>
      <c r="G1125" s="242">
        <v>660.9</v>
      </c>
      <c r="H1125" s="243">
        <v>9082.1200000000008</v>
      </c>
      <c r="I1125" s="243">
        <v>6331.32</v>
      </c>
      <c r="J1125" s="243">
        <v>30.37</v>
      </c>
      <c r="K1125" s="243">
        <v>2720.43</v>
      </c>
      <c r="L1125" s="365">
        <v>7.5703259148120363</v>
      </c>
      <c r="M1125" s="365">
        <v>11.889579538412423</v>
      </c>
      <c r="N1125" s="365">
        <v>4.8282988871224166</v>
      </c>
      <c r="O1125" s="365">
        <v>4.1162505674080796</v>
      </c>
      <c r="P1125" s="244"/>
      <c r="Q1125" s="244"/>
      <c r="R1125" s="244">
        <v>4</v>
      </c>
    </row>
    <row r="1126" spans="1:18" ht="60">
      <c r="A1126" s="240">
        <v>25</v>
      </c>
      <c r="B1126" s="237" t="s">
        <v>1950</v>
      </c>
      <c r="C1126" s="241" t="s">
        <v>1951</v>
      </c>
      <c r="D1126" s="242">
        <v>1567.52</v>
      </c>
      <c r="E1126" s="242">
        <v>734.37</v>
      </c>
      <c r="F1126" s="242">
        <v>6.29</v>
      </c>
      <c r="G1126" s="242">
        <v>826.86</v>
      </c>
      <c r="H1126" s="243">
        <v>12438.5</v>
      </c>
      <c r="I1126" s="243">
        <v>8731.33</v>
      </c>
      <c r="J1126" s="243">
        <v>30.37</v>
      </c>
      <c r="K1126" s="243">
        <v>3676.8</v>
      </c>
      <c r="L1126" s="365">
        <v>7.935145963049913</v>
      </c>
      <c r="M1126" s="365">
        <v>11.889551588436346</v>
      </c>
      <c r="N1126" s="365">
        <v>4.8282988871224166</v>
      </c>
      <c r="O1126" s="365">
        <v>4.4467019809883173</v>
      </c>
      <c r="P1126" s="244"/>
      <c r="Q1126" s="244"/>
      <c r="R1126" s="244">
        <v>4</v>
      </c>
    </row>
    <row r="1127" spans="1:18" ht="60">
      <c r="A1127" s="240">
        <v>26</v>
      </c>
      <c r="B1127" s="237" t="s">
        <v>1952</v>
      </c>
      <c r="C1127" s="241" t="s">
        <v>1953</v>
      </c>
      <c r="D1127" s="242">
        <v>2107.71</v>
      </c>
      <c r="E1127" s="242">
        <v>1136.23</v>
      </c>
      <c r="F1127" s="242">
        <v>6.29</v>
      </c>
      <c r="G1127" s="242">
        <v>965.19</v>
      </c>
      <c r="H1127" s="243">
        <v>17746.71</v>
      </c>
      <c r="I1127" s="243">
        <v>13509.27</v>
      </c>
      <c r="J1127" s="243">
        <v>30.37</v>
      </c>
      <c r="K1127" s="243">
        <v>4207.07</v>
      </c>
      <c r="L1127" s="365">
        <v>8.4199012198072776</v>
      </c>
      <c r="M1127" s="365">
        <v>11.889555811763463</v>
      </c>
      <c r="N1127" s="365">
        <v>4.8282988871224166</v>
      </c>
      <c r="O1127" s="365">
        <v>4.3587998217967439</v>
      </c>
      <c r="P1127" s="244"/>
      <c r="Q1127" s="244"/>
      <c r="R1127" s="244">
        <v>4</v>
      </c>
    </row>
    <row r="1128" spans="1:18" ht="12.75">
      <c r="A1128" s="202" t="s">
        <v>1954</v>
      </c>
      <c r="B1128" s="201"/>
      <c r="C1128" s="201"/>
      <c r="D1128" s="201"/>
      <c r="E1128" s="201"/>
      <c r="F1128" s="201"/>
      <c r="G1128" s="201"/>
      <c r="H1128" s="201"/>
      <c r="I1128" s="201"/>
      <c r="J1128" s="201"/>
      <c r="K1128" s="201"/>
      <c r="L1128" s="201"/>
      <c r="M1128" s="201"/>
      <c r="N1128" s="201"/>
      <c r="O1128" s="201"/>
      <c r="P1128" s="201"/>
      <c r="Q1128" s="201"/>
      <c r="R1128" s="201"/>
    </row>
    <row r="1129" spans="1:18" ht="48">
      <c r="A1129" s="240">
        <v>27</v>
      </c>
      <c r="B1129" s="237" t="s">
        <v>1955</v>
      </c>
      <c r="C1129" s="241" t="s">
        <v>1956</v>
      </c>
      <c r="D1129" s="242">
        <v>654.66999999999996</v>
      </c>
      <c r="E1129" s="242">
        <v>190.61</v>
      </c>
      <c r="F1129" s="242">
        <v>9.9600000000000009</v>
      </c>
      <c r="G1129" s="242">
        <v>454.1</v>
      </c>
      <c r="H1129" s="243">
        <v>3898.61</v>
      </c>
      <c r="I1129" s="243">
        <v>2266.27</v>
      </c>
      <c r="J1129" s="243">
        <v>54.01</v>
      </c>
      <c r="K1129" s="243">
        <v>1578.33</v>
      </c>
      <c r="L1129" s="365">
        <v>5.9550766034796165</v>
      </c>
      <c r="M1129" s="365">
        <v>11.889565080530925</v>
      </c>
      <c r="N1129" s="365">
        <v>5.4226907630522083</v>
      </c>
      <c r="O1129" s="365">
        <v>3.4757322175732215</v>
      </c>
      <c r="P1129" s="244"/>
      <c r="Q1129" s="244"/>
      <c r="R1129" s="244">
        <v>5</v>
      </c>
    </row>
    <row r="1130" spans="1:18" ht="48">
      <c r="A1130" s="240">
        <v>28</v>
      </c>
      <c r="B1130" s="237" t="s">
        <v>1957</v>
      </c>
      <c r="C1130" s="241" t="s">
        <v>1958</v>
      </c>
      <c r="D1130" s="242">
        <v>932.99</v>
      </c>
      <c r="E1130" s="242">
        <v>270.58999999999997</v>
      </c>
      <c r="F1130" s="242">
        <v>9.9600000000000009</v>
      </c>
      <c r="G1130" s="242">
        <v>652.44000000000005</v>
      </c>
      <c r="H1130" s="243">
        <v>5962.49</v>
      </c>
      <c r="I1130" s="243">
        <v>3217.19</v>
      </c>
      <c r="J1130" s="243">
        <v>54.01</v>
      </c>
      <c r="K1130" s="243">
        <v>2691.29</v>
      </c>
      <c r="L1130" s="365">
        <v>6.3907330196465129</v>
      </c>
      <c r="M1130" s="365">
        <v>11.889537676928196</v>
      </c>
      <c r="N1130" s="365">
        <v>5.4226907630522083</v>
      </c>
      <c r="O1130" s="365">
        <v>4.1249616823002881</v>
      </c>
      <c r="P1130" s="244"/>
      <c r="Q1130" s="244"/>
      <c r="R1130" s="244">
        <v>5</v>
      </c>
    </row>
    <row r="1131" spans="1:18" ht="48">
      <c r="A1131" s="240">
        <v>29</v>
      </c>
      <c r="B1131" s="237" t="s">
        <v>1959</v>
      </c>
      <c r="C1131" s="241" t="s">
        <v>1960</v>
      </c>
      <c r="D1131" s="242">
        <v>1273.31</v>
      </c>
      <c r="E1131" s="242">
        <v>422.4</v>
      </c>
      <c r="F1131" s="242">
        <v>9.9600000000000009</v>
      </c>
      <c r="G1131" s="242">
        <v>840.95</v>
      </c>
      <c r="H1131" s="243">
        <v>8801.49</v>
      </c>
      <c r="I1131" s="243">
        <v>5022.1099999999997</v>
      </c>
      <c r="J1131" s="243">
        <v>54.01</v>
      </c>
      <c r="K1131" s="243">
        <v>3725.37</v>
      </c>
      <c r="L1131" s="365">
        <v>6.9122915864950407</v>
      </c>
      <c r="M1131" s="365">
        <v>11.889464962121211</v>
      </c>
      <c r="N1131" s="365">
        <v>5.4226907630522083</v>
      </c>
      <c r="O1131" s="365">
        <v>4.4299542184434264</v>
      </c>
      <c r="P1131" s="244"/>
      <c r="Q1131" s="244"/>
      <c r="R1131" s="244">
        <v>5</v>
      </c>
    </row>
    <row r="1132" spans="1:18" ht="48">
      <c r="A1132" s="240">
        <v>30</v>
      </c>
      <c r="B1132" s="237" t="s">
        <v>1961</v>
      </c>
      <c r="C1132" s="241" t="s">
        <v>1962</v>
      </c>
      <c r="D1132" s="242">
        <v>1750.44</v>
      </c>
      <c r="E1132" s="242">
        <v>761.2</v>
      </c>
      <c r="F1132" s="242">
        <v>9.9600000000000009</v>
      </c>
      <c r="G1132" s="242">
        <v>979.28</v>
      </c>
      <c r="H1132" s="243">
        <v>13360</v>
      </c>
      <c r="I1132" s="243">
        <v>9050.35</v>
      </c>
      <c r="J1132" s="243">
        <v>54.01</v>
      </c>
      <c r="K1132" s="243">
        <v>4255.6400000000003</v>
      </c>
      <c r="L1132" s="365">
        <v>7.6323667192248807</v>
      </c>
      <c r="M1132" s="365">
        <v>11.889582238570677</v>
      </c>
      <c r="N1132" s="365">
        <v>5.4226907630522083</v>
      </c>
      <c r="O1132" s="365">
        <v>4.3456825422759584</v>
      </c>
      <c r="P1132" s="244"/>
      <c r="Q1132" s="244"/>
      <c r="R1132" s="244">
        <v>5</v>
      </c>
    </row>
    <row r="1133" spans="1:18" ht="12.75">
      <c r="A1133" s="202" t="s">
        <v>1963</v>
      </c>
      <c r="B1133" s="201"/>
      <c r="C1133" s="201"/>
      <c r="D1133" s="201"/>
      <c r="E1133" s="201"/>
      <c r="F1133" s="201"/>
      <c r="G1133" s="201"/>
      <c r="H1133" s="201"/>
      <c r="I1133" s="201"/>
      <c r="J1133" s="201"/>
      <c r="K1133" s="201"/>
      <c r="L1133" s="201"/>
      <c r="M1133" s="201"/>
      <c r="N1133" s="201"/>
      <c r="O1133" s="201"/>
      <c r="P1133" s="201"/>
      <c r="Q1133" s="201"/>
      <c r="R1133" s="201"/>
    </row>
    <row r="1134" spans="1:18" ht="48">
      <c r="A1134" s="240">
        <v>31</v>
      </c>
      <c r="B1134" s="237" t="s">
        <v>1964</v>
      </c>
      <c r="C1134" s="241" t="s">
        <v>1965</v>
      </c>
      <c r="D1134" s="242">
        <v>418.01</v>
      </c>
      <c r="E1134" s="242">
        <v>116.2</v>
      </c>
      <c r="F1134" s="242">
        <v>7.86</v>
      </c>
      <c r="G1134" s="242">
        <v>293.95</v>
      </c>
      <c r="H1134" s="243">
        <v>2291.25</v>
      </c>
      <c r="I1134" s="243">
        <v>1381.6</v>
      </c>
      <c r="J1134" s="243">
        <v>43.89</v>
      </c>
      <c r="K1134" s="243">
        <v>865.76</v>
      </c>
      <c r="L1134" s="365">
        <v>5.4813281978900026</v>
      </c>
      <c r="M1134" s="365">
        <v>11.88984509466437</v>
      </c>
      <c r="N1134" s="365">
        <v>5.5839694656488552</v>
      </c>
      <c r="O1134" s="365">
        <v>2.9452627997958838</v>
      </c>
      <c r="P1134" s="244"/>
      <c r="Q1134" s="244"/>
      <c r="R1134" s="244">
        <v>6</v>
      </c>
    </row>
    <row r="1135" spans="1:18" ht="48">
      <c r="A1135" s="240">
        <v>32</v>
      </c>
      <c r="B1135" s="237" t="s">
        <v>1966</v>
      </c>
      <c r="C1135" s="241" t="s">
        <v>1967</v>
      </c>
      <c r="D1135" s="242">
        <v>625.96</v>
      </c>
      <c r="E1135" s="242">
        <v>140.04</v>
      </c>
      <c r="F1135" s="242">
        <v>7.86</v>
      </c>
      <c r="G1135" s="242">
        <v>478.06</v>
      </c>
      <c r="H1135" s="243">
        <v>3795.55</v>
      </c>
      <c r="I1135" s="243">
        <v>1665.04</v>
      </c>
      <c r="J1135" s="243">
        <v>43.89</v>
      </c>
      <c r="K1135" s="243">
        <v>2086.62</v>
      </c>
      <c r="L1135" s="365">
        <v>6.0635663620678635</v>
      </c>
      <c r="M1135" s="365">
        <v>11.889745786918024</v>
      </c>
      <c r="N1135" s="365">
        <v>5.5839694656488552</v>
      </c>
      <c r="O1135" s="365">
        <v>4.3647659289628917</v>
      </c>
      <c r="P1135" s="244"/>
      <c r="Q1135" s="244"/>
      <c r="R1135" s="244">
        <v>6</v>
      </c>
    </row>
    <row r="1136" spans="1:18" ht="48">
      <c r="A1136" s="240">
        <v>33</v>
      </c>
      <c r="B1136" s="237" t="s">
        <v>1968</v>
      </c>
      <c r="C1136" s="241" t="s">
        <v>1969</v>
      </c>
      <c r="D1136" s="242">
        <v>844.11</v>
      </c>
      <c r="E1136" s="242">
        <v>216.41</v>
      </c>
      <c r="F1136" s="242">
        <v>7.86</v>
      </c>
      <c r="G1136" s="242">
        <v>619.84</v>
      </c>
      <c r="H1136" s="243">
        <v>5431.69</v>
      </c>
      <c r="I1136" s="243">
        <v>2573.02</v>
      </c>
      <c r="J1136" s="243">
        <v>43.89</v>
      </c>
      <c r="K1136" s="243">
        <v>2814.78</v>
      </c>
      <c r="L1136" s="365">
        <v>6.4348129983059073</v>
      </c>
      <c r="M1136" s="365">
        <v>11.889561480523081</v>
      </c>
      <c r="N1136" s="365">
        <v>5.5839694656488552</v>
      </c>
      <c r="O1136" s="365">
        <v>4.5411396489416624</v>
      </c>
      <c r="P1136" s="244"/>
      <c r="Q1136" s="244"/>
      <c r="R1136" s="244">
        <v>6</v>
      </c>
    </row>
    <row r="1137" spans="1:18" ht="48">
      <c r="A1137" s="240">
        <v>34</v>
      </c>
      <c r="B1137" s="237" t="s">
        <v>1970</v>
      </c>
      <c r="C1137" s="241" t="s">
        <v>1971</v>
      </c>
      <c r="D1137" s="242">
        <v>1105.3900000000001</v>
      </c>
      <c r="E1137" s="242">
        <v>367.08</v>
      </c>
      <c r="F1137" s="242">
        <v>7.86</v>
      </c>
      <c r="G1137" s="242">
        <v>730.45</v>
      </c>
      <c r="H1137" s="243">
        <v>7635.71</v>
      </c>
      <c r="I1137" s="243">
        <v>4364.4399999999996</v>
      </c>
      <c r="J1137" s="243">
        <v>43.89</v>
      </c>
      <c r="K1137" s="243">
        <v>3227.38</v>
      </c>
      <c r="L1137" s="365">
        <v>6.9077067822216591</v>
      </c>
      <c r="M1137" s="365">
        <v>11.889615342704587</v>
      </c>
      <c r="N1137" s="365">
        <v>5.5839694656488552</v>
      </c>
      <c r="O1137" s="365">
        <v>4.4183448559107399</v>
      </c>
      <c r="P1137" s="244"/>
      <c r="Q1137" s="244"/>
      <c r="R1137" s="244">
        <v>6</v>
      </c>
    </row>
    <row r="1138" spans="1:18" ht="12.75">
      <c r="A1138" s="202" t="s">
        <v>1972</v>
      </c>
      <c r="B1138" s="201"/>
      <c r="C1138" s="201"/>
      <c r="D1138" s="201"/>
      <c r="E1138" s="201"/>
      <c r="F1138" s="201"/>
      <c r="G1138" s="201"/>
      <c r="H1138" s="201"/>
      <c r="I1138" s="201"/>
      <c r="J1138" s="201"/>
      <c r="K1138" s="201"/>
      <c r="L1138" s="201"/>
      <c r="M1138" s="201"/>
      <c r="N1138" s="201"/>
      <c r="O1138" s="201"/>
      <c r="P1138" s="201"/>
      <c r="Q1138" s="201"/>
      <c r="R1138" s="201"/>
    </row>
    <row r="1139" spans="1:18" ht="48">
      <c r="A1139" s="240">
        <v>35</v>
      </c>
      <c r="B1139" s="237" t="s">
        <v>1973</v>
      </c>
      <c r="C1139" s="241" t="s">
        <v>1974</v>
      </c>
      <c r="D1139" s="242">
        <v>948.67</v>
      </c>
      <c r="E1139" s="242">
        <v>292.06</v>
      </c>
      <c r="F1139" s="242">
        <v>9.9600000000000009</v>
      </c>
      <c r="G1139" s="242">
        <v>646.65</v>
      </c>
      <c r="H1139" s="243">
        <v>6350.89</v>
      </c>
      <c r="I1139" s="243">
        <v>3472.41</v>
      </c>
      <c r="J1139" s="243">
        <v>54.01</v>
      </c>
      <c r="K1139" s="243">
        <v>2824.47</v>
      </c>
      <c r="L1139" s="365">
        <v>6.6945196959954467</v>
      </c>
      <c r="M1139" s="365">
        <v>11.889372046839689</v>
      </c>
      <c r="N1139" s="365">
        <v>5.4226907630522083</v>
      </c>
      <c r="O1139" s="365">
        <v>4.3678496868475989</v>
      </c>
      <c r="P1139" s="244"/>
      <c r="Q1139" s="244"/>
      <c r="R1139" s="244">
        <v>7</v>
      </c>
    </row>
    <row r="1140" spans="1:18" ht="48">
      <c r="A1140" s="240">
        <v>36</v>
      </c>
      <c r="B1140" s="237" t="s">
        <v>1975</v>
      </c>
      <c r="C1140" s="241" t="s">
        <v>1976</v>
      </c>
      <c r="D1140" s="242">
        <v>1243.46</v>
      </c>
      <c r="E1140" s="242">
        <v>463.37</v>
      </c>
      <c r="F1140" s="242">
        <v>9.9600000000000009</v>
      </c>
      <c r="G1140" s="242">
        <v>770.13</v>
      </c>
      <c r="H1140" s="243">
        <v>8942.51</v>
      </c>
      <c r="I1140" s="243">
        <v>5509.23</v>
      </c>
      <c r="J1140" s="243">
        <v>54.01</v>
      </c>
      <c r="K1140" s="243">
        <v>3379.27</v>
      </c>
      <c r="L1140" s="365">
        <v>7.1916346323966991</v>
      </c>
      <c r="M1140" s="365">
        <v>11.889483566048728</v>
      </c>
      <c r="N1140" s="365">
        <v>5.4226907630522083</v>
      </c>
      <c r="O1140" s="365">
        <v>4.3879215197434203</v>
      </c>
      <c r="P1140" s="244"/>
      <c r="Q1140" s="244"/>
      <c r="R1140" s="244">
        <v>7</v>
      </c>
    </row>
    <row r="1141" spans="1:18" ht="48">
      <c r="A1141" s="240">
        <v>37</v>
      </c>
      <c r="B1141" s="237" t="s">
        <v>1977</v>
      </c>
      <c r="C1141" s="241" t="s">
        <v>1978</v>
      </c>
      <c r="D1141" s="242">
        <v>1600.86</v>
      </c>
      <c r="E1141" s="242">
        <v>685.25</v>
      </c>
      <c r="F1141" s="242">
        <v>9.9600000000000009</v>
      </c>
      <c r="G1141" s="242">
        <v>905.65</v>
      </c>
      <c r="H1141" s="243">
        <v>12108.9</v>
      </c>
      <c r="I1141" s="243">
        <v>8147.28</v>
      </c>
      <c r="J1141" s="243">
        <v>54.01</v>
      </c>
      <c r="K1141" s="243">
        <v>3907.61</v>
      </c>
      <c r="L1141" s="365">
        <v>7.5639968516922158</v>
      </c>
      <c r="M1141" s="365">
        <v>11.889500182415176</v>
      </c>
      <c r="N1141" s="365">
        <v>5.4226907630522083</v>
      </c>
      <c r="O1141" s="365">
        <v>4.3147021476287755</v>
      </c>
      <c r="P1141" s="244"/>
      <c r="Q1141" s="244"/>
      <c r="R1141" s="244">
        <v>7</v>
      </c>
    </row>
    <row r="1142" spans="1:18" ht="48">
      <c r="A1142" s="240">
        <v>38</v>
      </c>
      <c r="B1142" s="237" t="s">
        <v>1979</v>
      </c>
      <c r="C1142" s="241" t="s">
        <v>1980</v>
      </c>
      <c r="D1142" s="242">
        <v>1039.5999999999999</v>
      </c>
      <c r="E1142" s="242">
        <v>332.92</v>
      </c>
      <c r="F1142" s="242">
        <v>9.9600000000000009</v>
      </c>
      <c r="G1142" s="242">
        <v>696.72</v>
      </c>
      <c r="H1142" s="243">
        <v>6764.02</v>
      </c>
      <c r="I1142" s="243">
        <v>3958.3</v>
      </c>
      <c r="J1142" s="243">
        <v>54.01</v>
      </c>
      <c r="K1142" s="243">
        <v>2751.71</v>
      </c>
      <c r="L1142" s="365">
        <v>6.5063678337822246</v>
      </c>
      <c r="M1142" s="365">
        <v>11.889643157515319</v>
      </c>
      <c r="N1142" s="365">
        <v>5.4226907630522083</v>
      </c>
      <c r="O1142" s="365">
        <v>3.9495206108623262</v>
      </c>
      <c r="P1142" s="244"/>
      <c r="Q1142" s="244"/>
      <c r="R1142" s="244">
        <v>7</v>
      </c>
    </row>
    <row r="1143" spans="1:18" ht="48">
      <c r="A1143" s="240">
        <v>39</v>
      </c>
      <c r="B1143" s="237" t="s">
        <v>1981</v>
      </c>
      <c r="C1143" s="241" t="s">
        <v>1982</v>
      </c>
      <c r="D1143" s="242">
        <v>1366.84</v>
      </c>
      <c r="E1143" s="242">
        <v>528.28</v>
      </c>
      <c r="F1143" s="242">
        <v>9.9600000000000009</v>
      </c>
      <c r="G1143" s="242">
        <v>828.6</v>
      </c>
      <c r="H1143" s="243">
        <v>9684.93</v>
      </c>
      <c r="I1143" s="243">
        <v>6281.01</v>
      </c>
      <c r="J1143" s="243">
        <v>54.01</v>
      </c>
      <c r="K1143" s="243">
        <v>3349.91</v>
      </c>
      <c r="L1143" s="365">
        <v>7.085635480378099</v>
      </c>
      <c r="M1143" s="365">
        <v>11.88954720981298</v>
      </c>
      <c r="N1143" s="365">
        <v>5.4226907630522083</v>
      </c>
      <c r="O1143" s="365">
        <v>4.0428554187786627</v>
      </c>
      <c r="P1143" s="244"/>
      <c r="Q1143" s="244"/>
      <c r="R1143" s="244">
        <v>7</v>
      </c>
    </row>
    <row r="1144" spans="1:18" ht="48">
      <c r="A1144" s="240">
        <v>40</v>
      </c>
      <c r="B1144" s="237" t="s">
        <v>1983</v>
      </c>
      <c r="C1144" s="241" t="s">
        <v>1984</v>
      </c>
      <c r="D1144" s="242">
        <v>1784.62</v>
      </c>
      <c r="E1144" s="242">
        <v>781.12</v>
      </c>
      <c r="F1144" s="242">
        <v>9.9600000000000009</v>
      </c>
      <c r="G1144" s="242">
        <v>993.54</v>
      </c>
      <c r="H1144" s="243">
        <v>13439.32</v>
      </c>
      <c r="I1144" s="243">
        <v>9287.16</v>
      </c>
      <c r="J1144" s="243">
        <v>54.01</v>
      </c>
      <c r="K1144" s="243">
        <v>4098.1499999999996</v>
      </c>
      <c r="L1144" s="365">
        <v>7.5306339724983475</v>
      </c>
      <c r="M1144" s="365">
        <v>11.889543219991806</v>
      </c>
      <c r="N1144" s="365">
        <v>5.4226907630522083</v>
      </c>
      <c r="O1144" s="365">
        <v>4.1247961833444045</v>
      </c>
      <c r="P1144" s="244"/>
      <c r="Q1144" s="244"/>
      <c r="R1144" s="244">
        <v>7</v>
      </c>
    </row>
    <row r="1145" spans="1:18" ht="12.75">
      <c r="A1145" s="202" t="s">
        <v>1985</v>
      </c>
      <c r="B1145" s="201"/>
      <c r="C1145" s="201"/>
      <c r="D1145" s="201"/>
      <c r="E1145" s="201"/>
      <c r="F1145" s="201"/>
      <c r="G1145" s="201"/>
      <c r="H1145" s="201"/>
      <c r="I1145" s="201"/>
      <c r="J1145" s="201"/>
      <c r="K1145" s="201"/>
      <c r="L1145" s="201"/>
      <c r="M1145" s="201"/>
      <c r="N1145" s="201"/>
      <c r="O1145" s="201"/>
      <c r="P1145" s="201"/>
      <c r="Q1145" s="201"/>
      <c r="R1145" s="201"/>
    </row>
    <row r="1146" spans="1:18" ht="48">
      <c r="A1146" s="240">
        <v>41</v>
      </c>
      <c r="B1146" s="237" t="s">
        <v>1986</v>
      </c>
      <c r="C1146" s="241" t="s">
        <v>1987</v>
      </c>
      <c r="D1146" s="242">
        <v>1104.3499999999999</v>
      </c>
      <c r="E1146" s="242">
        <v>350.88</v>
      </c>
      <c r="F1146" s="242">
        <v>9.9600000000000009</v>
      </c>
      <c r="G1146" s="242">
        <v>743.51</v>
      </c>
      <c r="H1146" s="243">
        <v>7373.16</v>
      </c>
      <c r="I1146" s="243">
        <v>4171.8</v>
      </c>
      <c r="J1146" s="243">
        <v>54.01</v>
      </c>
      <c r="K1146" s="243">
        <v>3147.35</v>
      </c>
      <c r="L1146" s="365">
        <v>6.6764703219088153</v>
      </c>
      <c r="M1146" s="365">
        <v>11.88953488372093</v>
      </c>
      <c r="N1146" s="365">
        <v>5.4226907630522083</v>
      </c>
      <c r="O1146" s="365">
        <v>4.2330970666164545</v>
      </c>
      <c r="P1146" s="244"/>
      <c r="Q1146" s="244"/>
      <c r="R1146" s="244">
        <v>8</v>
      </c>
    </row>
    <row r="1147" spans="1:18" ht="48">
      <c r="A1147" s="240">
        <v>42</v>
      </c>
      <c r="B1147" s="237" t="s">
        <v>1988</v>
      </c>
      <c r="C1147" s="241" t="s">
        <v>1989</v>
      </c>
      <c r="D1147" s="242">
        <v>1449.23</v>
      </c>
      <c r="E1147" s="242">
        <v>555.22</v>
      </c>
      <c r="F1147" s="242">
        <v>9.9600000000000009</v>
      </c>
      <c r="G1147" s="242">
        <v>884.05</v>
      </c>
      <c r="H1147" s="243">
        <v>10440.31</v>
      </c>
      <c r="I1147" s="243">
        <v>6601.26</v>
      </c>
      <c r="J1147" s="243">
        <v>54.01</v>
      </c>
      <c r="K1147" s="243">
        <v>3785.04</v>
      </c>
      <c r="L1147" s="365">
        <v>7.204039386432795</v>
      </c>
      <c r="M1147" s="365">
        <v>11.889449227333309</v>
      </c>
      <c r="N1147" s="365">
        <v>5.4226907630522083</v>
      </c>
      <c r="O1147" s="365">
        <v>4.281477292008371</v>
      </c>
      <c r="P1147" s="244"/>
      <c r="Q1147" s="244"/>
      <c r="R1147" s="244">
        <v>8</v>
      </c>
    </row>
    <row r="1148" spans="1:18" ht="48">
      <c r="A1148" s="240">
        <v>43</v>
      </c>
      <c r="B1148" s="237" t="s">
        <v>1990</v>
      </c>
      <c r="C1148" s="241" t="s">
        <v>1991</v>
      </c>
      <c r="D1148" s="242">
        <v>1896.63</v>
      </c>
      <c r="E1148" s="242">
        <v>820.44</v>
      </c>
      <c r="F1148" s="242">
        <v>9.9600000000000009</v>
      </c>
      <c r="G1148" s="242">
        <v>1066.23</v>
      </c>
      <c r="H1148" s="243">
        <v>14413.61</v>
      </c>
      <c r="I1148" s="243">
        <v>9754.65</v>
      </c>
      <c r="J1148" s="243">
        <v>54.01</v>
      </c>
      <c r="K1148" s="243">
        <v>4604.95</v>
      </c>
      <c r="L1148" s="365">
        <v>7.5995897987483056</v>
      </c>
      <c r="M1148" s="365">
        <v>11.889534883720929</v>
      </c>
      <c r="N1148" s="365">
        <v>5.4226907630522083</v>
      </c>
      <c r="O1148" s="365">
        <v>4.3189086782401542</v>
      </c>
      <c r="P1148" s="244"/>
      <c r="Q1148" s="244"/>
      <c r="R1148" s="244">
        <v>8</v>
      </c>
    </row>
    <row r="1149" spans="1:18" ht="48">
      <c r="A1149" s="240">
        <v>44</v>
      </c>
      <c r="B1149" s="237" t="s">
        <v>1992</v>
      </c>
      <c r="C1149" s="241" t="s">
        <v>1993</v>
      </c>
      <c r="D1149" s="242">
        <v>1314.09</v>
      </c>
      <c r="E1149" s="242">
        <v>400</v>
      </c>
      <c r="F1149" s="242">
        <v>9.9600000000000009</v>
      </c>
      <c r="G1149" s="242">
        <v>904.13</v>
      </c>
      <c r="H1149" s="243">
        <v>8510.91</v>
      </c>
      <c r="I1149" s="243">
        <v>4755.8500000000004</v>
      </c>
      <c r="J1149" s="243">
        <v>54.01</v>
      </c>
      <c r="K1149" s="243">
        <v>3701.05</v>
      </c>
      <c r="L1149" s="365">
        <v>6.4766568499874442</v>
      </c>
      <c r="M1149" s="365">
        <v>11.889625000000001</v>
      </c>
      <c r="N1149" s="365">
        <v>5.4226907630522083</v>
      </c>
      <c r="O1149" s="365">
        <v>4.0934931923506577</v>
      </c>
      <c r="P1149" s="244"/>
      <c r="Q1149" s="244"/>
      <c r="R1149" s="244">
        <v>8</v>
      </c>
    </row>
    <row r="1150" spans="1:18" ht="48">
      <c r="A1150" s="240">
        <v>45</v>
      </c>
      <c r="B1150" s="237" t="s">
        <v>1994</v>
      </c>
      <c r="C1150" s="241" t="s">
        <v>1995</v>
      </c>
      <c r="D1150" s="242">
        <v>1687.56</v>
      </c>
      <c r="E1150" s="242">
        <v>632.92999999999995</v>
      </c>
      <c r="F1150" s="242">
        <v>9.9600000000000009</v>
      </c>
      <c r="G1150" s="242">
        <v>1044.67</v>
      </c>
      <c r="H1150" s="243">
        <v>11917.94</v>
      </c>
      <c r="I1150" s="243">
        <v>7525.19</v>
      </c>
      <c r="J1150" s="243">
        <v>54.01</v>
      </c>
      <c r="K1150" s="243">
        <v>4338.74</v>
      </c>
      <c r="L1150" s="365">
        <v>7.0622318613856701</v>
      </c>
      <c r="M1150" s="365">
        <v>11.889450650150886</v>
      </c>
      <c r="N1150" s="365">
        <v>5.4226907630522083</v>
      </c>
      <c r="O1150" s="365">
        <v>4.1532158480668535</v>
      </c>
      <c r="P1150" s="244"/>
      <c r="Q1150" s="244"/>
      <c r="R1150" s="244">
        <v>8</v>
      </c>
    </row>
    <row r="1151" spans="1:18" ht="48">
      <c r="A1151" s="240">
        <v>46</v>
      </c>
      <c r="B1151" s="237" t="s">
        <v>1996</v>
      </c>
      <c r="C1151" s="241" t="s">
        <v>1997</v>
      </c>
      <c r="D1151" s="242">
        <v>2172.12</v>
      </c>
      <c r="E1151" s="242">
        <v>935.3</v>
      </c>
      <c r="F1151" s="242">
        <v>9.9600000000000009</v>
      </c>
      <c r="G1151" s="242">
        <v>1226.8599999999999</v>
      </c>
      <c r="H1151" s="243">
        <v>16332.96</v>
      </c>
      <c r="I1151" s="243">
        <v>11120.3</v>
      </c>
      <c r="J1151" s="243">
        <v>54.01</v>
      </c>
      <c r="K1151" s="243">
        <v>5158.6499999999996</v>
      </c>
      <c r="L1151" s="365">
        <v>7.5193635710734217</v>
      </c>
      <c r="M1151" s="365">
        <v>11.889554153747461</v>
      </c>
      <c r="N1151" s="365">
        <v>5.4226907630522083</v>
      </c>
      <c r="O1151" s="365">
        <v>4.2047584891511667</v>
      </c>
      <c r="P1151" s="244"/>
      <c r="Q1151" s="244"/>
      <c r="R1151" s="244">
        <v>8</v>
      </c>
    </row>
    <row r="1152" spans="1:18" ht="12.75">
      <c r="A1152" s="202" t="s">
        <v>1998</v>
      </c>
      <c r="B1152" s="201"/>
      <c r="C1152" s="201"/>
      <c r="D1152" s="201"/>
      <c r="E1152" s="201"/>
      <c r="F1152" s="201"/>
      <c r="G1152" s="201"/>
      <c r="H1152" s="201"/>
      <c r="I1152" s="201"/>
      <c r="J1152" s="201"/>
      <c r="K1152" s="201"/>
      <c r="L1152" s="201"/>
      <c r="M1152" s="201"/>
      <c r="N1152" s="201"/>
      <c r="O1152" s="201"/>
      <c r="P1152" s="201"/>
      <c r="Q1152" s="201"/>
      <c r="R1152" s="201"/>
    </row>
    <row r="1153" spans="1:18" ht="48">
      <c r="A1153" s="240">
        <v>47</v>
      </c>
      <c r="B1153" s="237" t="s">
        <v>1999</v>
      </c>
      <c r="C1153" s="241" t="s">
        <v>2000</v>
      </c>
      <c r="D1153" s="242">
        <v>1359.83</v>
      </c>
      <c r="E1153" s="242">
        <v>619.82000000000005</v>
      </c>
      <c r="F1153" s="242">
        <v>9.9600000000000009</v>
      </c>
      <c r="G1153" s="242">
        <v>730.05</v>
      </c>
      <c r="H1153" s="243">
        <v>10503.56</v>
      </c>
      <c r="I1153" s="243">
        <v>7369.36</v>
      </c>
      <c r="J1153" s="243">
        <v>54.01</v>
      </c>
      <c r="K1153" s="243">
        <v>3080.19</v>
      </c>
      <c r="L1153" s="365">
        <v>7.7241714037784135</v>
      </c>
      <c r="M1153" s="365">
        <v>11.889516311187117</v>
      </c>
      <c r="N1153" s="365">
        <v>5.4226907630522083</v>
      </c>
      <c r="O1153" s="365">
        <v>4.2191493733305938</v>
      </c>
      <c r="P1153" s="244"/>
      <c r="Q1153" s="244"/>
      <c r="R1153" s="244">
        <v>9</v>
      </c>
    </row>
    <row r="1154" spans="1:18" ht="48">
      <c r="A1154" s="240">
        <v>48</v>
      </c>
      <c r="B1154" s="237" t="s">
        <v>2001</v>
      </c>
      <c r="C1154" s="241" t="s">
        <v>2002</v>
      </c>
      <c r="D1154" s="242">
        <v>1691.1</v>
      </c>
      <c r="E1154" s="242">
        <v>845.21</v>
      </c>
      <c r="F1154" s="242">
        <v>9.9600000000000009</v>
      </c>
      <c r="G1154" s="242">
        <v>835.93</v>
      </c>
      <c r="H1154" s="243">
        <v>13659.42</v>
      </c>
      <c r="I1154" s="243">
        <v>10049.129999999999</v>
      </c>
      <c r="J1154" s="243">
        <v>54.01</v>
      </c>
      <c r="K1154" s="243">
        <v>3556.28</v>
      </c>
      <c r="L1154" s="365">
        <v>8.0772396664892678</v>
      </c>
      <c r="M1154" s="365">
        <v>11.889506749801823</v>
      </c>
      <c r="N1154" s="365">
        <v>5.4226907630522083</v>
      </c>
      <c r="O1154" s="365">
        <v>4.2542796645652157</v>
      </c>
      <c r="P1154" s="244"/>
      <c r="Q1154" s="244"/>
      <c r="R1154" s="244">
        <v>9</v>
      </c>
    </row>
    <row r="1155" spans="1:18" ht="48">
      <c r="A1155" s="240">
        <v>49</v>
      </c>
      <c r="B1155" s="237" t="s">
        <v>2003</v>
      </c>
      <c r="C1155" s="241" t="s">
        <v>2004</v>
      </c>
      <c r="D1155" s="242">
        <v>2202.5700000000002</v>
      </c>
      <c r="E1155" s="242">
        <v>1207.44</v>
      </c>
      <c r="F1155" s="242">
        <v>9.9600000000000009</v>
      </c>
      <c r="G1155" s="242">
        <v>985.17</v>
      </c>
      <c r="H1155" s="243">
        <v>18620.07</v>
      </c>
      <c r="I1155" s="243">
        <v>14355.9</v>
      </c>
      <c r="J1155" s="243">
        <v>54.01</v>
      </c>
      <c r="K1155" s="243">
        <v>4210.16</v>
      </c>
      <c r="L1155" s="365">
        <v>8.4537926149906699</v>
      </c>
      <c r="M1155" s="365">
        <v>11.889534883720929</v>
      </c>
      <c r="N1155" s="365">
        <v>5.4226907630522083</v>
      </c>
      <c r="O1155" s="365">
        <v>4.27353654699189</v>
      </c>
      <c r="P1155" s="244"/>
      <c r="Q1155" s="244"/>
      <c r="R1155" s="244">
        <v>9</v>
      </c>
    </row>
    <row r="1156" spans="1:18" ht="48">
      <c r="A1156" s="240">
        <v>50</v>
      </c>
      <c r="B1156" s="237" t="s">
        <v>2005</v>
      </c>
      <c r="C1156" s="241" t="s">
        <v>2006</v>
      </c>
      <c r="D1156" s="242">
        <v>1772.67</v>
      </c>
      <c r="E1156" s="242">
        <v>872.04</v>
      </c>
      <c r="F1156" s="242">
        <v>9.9600000000000009</v>
      </c>
      <c r="G1156" s="242">
        <v>890.67</v>
      </c>
      <c r="H1156" s="243">
        <v>14056.05</v>
      </c>
      <c r="I1156" s="243">
        <v>10368.15</v>
      </c>
      <c r="J1156" s="243">
        <v>54.01</v>
      </c>
      <c r="K1156" s="243">
        <v>3633.89</v>
      </c>
      <c r="L1156" s="365">
        <v>7.9293100238623087</v>
      </c>
      <c r="M1156" s="365">
        <v>11.88953488372093</v>
      </c>
      <c r="N1156" s="365">
        <v>5.4226907630522083</v>
      </c>
      <c r="O1156" s="365">
        <v>4.0799510480873948</v>
      </c>
      <c r="P1156" s="244"/>
      <c r="Q1156" s="244"/>
      <c r="R1156" s="244">
        <v>9</v>
      </c>
    </row>
    <row r="1157" spans="1:18" ht="48">
      <c r="A1157" s="240">
        <v>51</v>
      </c>
      <c r="B1157" s="237" t="s">
        <v>2007</v>
      </c>
      <c r="C1157" s="241" t="s">
        <v>2008</v>
      </c>
      <c r="D1157" s="242">
        <v>2069.1799999999998</v>
      </c>
      <c r="E1157" s="242">
        <v>1059.8599999999999</v>
      </c>
      <c r="F1157" s="242">
        <v>9.9600000000000009</v>
      </c>
      <c r="G1157" s="242">
        <v>999.36</v>
      </c>
      <c r="H1157" s="243">
        <v>16774.990000000002</v>
      </c>
      <c r="I1157" s="243">
        <v>12601.29</v>
      </c>
      <c r="J1157" s="243">
        <v>54.01</v>
      </c>
      <c r="K1157" s="243">
        <v>4119.6899999999996</v>
      </c>
      <c r="L1157" s="365">
        <v>8.1070714002648412</v>
      </c>
      <c r="M1157" s="365">
        <v>11.889579755816808</v>
      </c>
      <c r="N1157" s="365">
        <v>5.4226907630522083</v>
      </c>
      <c r="O1157" s="365">
        <v>4.122328290105667</v>
      </c>
      <c r="P1157" s="244"/>
      <c r="Q1157" s="244"/>
      <c r="R1157" s="244">
        <v>9</v>
      </c>
    </row>
    <row r="1158" spans="1:18" ht="48">
      <c r="A1158" s="240">
        <v>52</v>
      </c>
      <c r="B1158" s="237" t="s">
        <v>2009</v>
      </c>
      <c r="C1158" s="241" t="s">
        <v>2010</v>
      </c>
      <c r="D1158" s="242">
        <v>2607.77</v>
      </c>
      <c r="E1158" s="242">
        <v>1452.02</v>
      </c>
      <c r="F1158" s="242">
        <v>9.9600000000000009</v>
      </c>
      <c r="G1158" s="242">
        <v>1145.79</v>
      </c>
      <c r="H1158" s="243">
        <v>22081.75</v>
      </c>
      <c r="I1158" s="243">
        <v>17263.89</v>
      </c>
      <c r="J1158" s="243">
        <v>54.01</v>
      </c>
      <c r="K1158" s="243">
        <v>4763.8500000000004</v>
      </c>
      <c r="L1158" s="365">
        <v>8.4676754468377204</v>
      </c>
      <c r="M1158" s="365">
        <v>11.88956763680941</v>
      </c>
      <c r="N1158" s="365">
        <v>5.4226907630522083</v>
      </c>
      <c r="O1158" s="365">
        <v>4.1576990548006183</v>
      </c>
      <c r="P1158" s="244"/>
      <c r="Q1158" s="244"/>
      <c r="R1158" s="244">
        <v>9</v>
      </c>
    </row>
    <row r="1159" spans="1:18" ht="60">
      <c r="A1159" s="240">
        <v>53</v>
      </c>
      <c r="B1159" s="237" t="s">
        <v>2011</v>
      </c>
      <c r="C1159" s="241" t="s">
        <v>2012</v>
      </c>
      <c r="D1159" s="242">
        <v>1474.84</v>
      </c>
      <c r="E1159" s="242">
        <v>738.5</v>
      </c>
      <c r="F1159" s="242">
        <v>6.29</v>
      </c>
      <c r="G1159" s="242">
        <v>730.05</v>
      </c>
      <c r="H1159" s="243">
        <v>11890.97</v>
      </c>
      <c r="I1159" s="243">
        <v>8780.41</v>
      </c>
      <c r="J1159" s="243">
        <v>30.37</v>
      </c>
      <c r="K1159" s="243">
        <v>3080.19</v>
      </c>
      <c r="L1159" s="365">
        <v>8.0625491578747521</v>
      </c>
      <c r="M1159" s="365">
        <v>11.889519295870006</v>
      </c>
      <c r="N1159" s="365">
        <v>4.8282988871224166</v>
      </c>
      <c r="O1159" s="365">
        <v>4.2191493733305938</v>
      </c>
      <c r="P1159" s="244"/>
      <c r="Q1159" s="244"/>
      <c r="R1159" s="244">
        <v>9</v>
      </c>
    </row>
    <row r="1160" spans="1:18" ht="60">
      <c r="A1160" s="240">
        <v>54</v>
      </c>
      <c r="B1160" s="237" t="s">
        <v>2013</v>
      </c>
      <c r="C1160" s="241" t="s">
        <v>2014</v>
      </c>
      <c r="D1160" s="242">
        <v>1849.45</v>
      </c>
      <c r="E1160" s="242">
        <v>1007.23</v>
      </c>
      <c r="F1160" s="242">
        <v>6.29</v>
      </c>
      <c r="G1160" s="242">
        <v>835.93</v>
      </c>
      <c r="H1160" s="243">
        <v>15562.17</v>
      </c>
      <c r="I1160" s="243">
        <v>11975.52</v>
      </c>
      <c r="J1160" s="243">
        <v>30.37</v>
      </c>
      <c r="K1160" s="243">
        <v>3556.28</v>
      </c>
      <c r="L1160" s="365">
        <v>8.41448538754765</v>
      </c>
      <c r="M1160" s="365">
        <v>11.889558492102102</v>
      </c>
      <c r="N1160" s="365">
        <v>4.8282988871224166</v>
      </c>
      <c r="O1160" s="365">
        <v>4.2542796645652157</v>
      </c>
      <c r="P1160" s="244"/>
      <c r="Q1160" s="244"/>
      <c r="R1160" s="244">
        <v>9</v>
      </c>
    </row>
    <row r="1161" spans="1:18" ht="60">
      <c r="A1161" s="240">
        <v>55</v>
      </c>
      <c r="B1161" s="237" t="s">
        <v>2015</v>
      </c>
      <c r="C1161" s="241" t="s">
        <v>2016</v>
      </c>
      <c r="D1161" s="242">
        <v>2428</v>
      </c>
      <c r="E1161" s="242">
        <v>1436.54</v>
      </c>
      <c r="F1161" s="242">
        <v>6.29</v>
      </c>
      <c r="G1161" s="242">
        <v>985.17</v>
      </c>
      <c r="H1161" s="243">
        <v>21320.37</v>
      </c>
      <c r="I1161" s="243">
        <v>17079.84</v>
      </c>
      <c r="J1161" s="243">
        <v>30.37</v>
      </c>
      <c r="K1161" s="243">
        <v>4210.16</v>
      </c>
      <c r="L1161" s="365">
        <v>8.7810420098846791</v>
      </c>
      <c r="M1161" s="365">
        <v>11.889567989753157</v>
      </c>
      <c r="N1161" s="365">
        <v>4.8282988871224166</v>
      </c>
      <c r="O1161" s="365">
        <v>4.27353654699189</v>
      </c>
      <c r="P1161" s="244"/>
      <c r="Q1161" s="244"/>
      <c r="R1161" s="244">
        <v>9</v>
      </c>
    </row>
    <row r="1162" spans="1:18" ht="60">
      <c r="A1162" s="240">
        <v>56</v>
      </c>
      <c r="B1162" s="237" t="s">
        <v>2017</v>
      </c>
      <c r="C1162" s="241" t="s">
        <v>2018</v>
      </c>
      <c r="D1162" s="242">
        <v>1937.22</v>
      </c>
      <c r="E1162" s="242">
        <v>1040.26</v>
      </c>
      <c r="F1162" s="242">
        <v>6.29</v>
      </c>
      <c r="G1162" s="242">
        <v>890.67</v>
      </c>
      <c r="H1162" s="243">
        <v>16032.42</v>
      </c>
      <c r="I1162" s="243">
        <v>12368.16</v>
      </c>
      <c r="J1162" s="243">
        <v>30.37</v>
      </c>
      <c r="K1162" s="243">
        <v>3633.89</v>
      </c>
      <c r="L1162" s="365">
        <v>8.2759934338898002</v>
      </c>
      <c r="M1162" s="365">
        <v>11.889489166169996</v>
      </c>
      <c r="N1162" s="365">
        <v>4.8282988871224166</v>
      </c>
      <c r="O1162" s="365">
        <v>4.0799510480873948</v>
      </c>
      <c r="P1162" s="244"/>
      <c r="Q1162" s="244"/>
      <c r="R1162" s="244">
        <v>9</v>
      </c>
    </row>
    <row r="1163" spans="1:18" ht="60">
      <c r="A1163" s="240">
        <v>57</v>
      </c>
      <c r="B1163" s="237" t="s">
        <v>2019</v>
      </c>
      <c r="C1163" s="241" t="s">
        <v>2020</v>
      </c>
      <c r="D1163" s="242">
        <v>2269.85</v>
      </c>
      <c r="E1163" s="242">
        <v>1264.2</v>
      </c>
      <c r="F1163" s="242">
        <v>6.29</v>
      </c>
      <c r="G1163" s="242">
        <v>999.36</v>
      </c>
      <c r="H1163" s="243">
        <v>19180.810000000001</v>
      </c>
      <c r="I1163" s="243">
        <v>15030.75</v>
      </c>
      <c r="J1163" s="243">
        <v>30.37</v>
      </c>
      <c r="K1163" s="243">
        <v>4119.6899999999996</v>
      </c>
      <c r="L1163" s="365">
        <v>8.4502544220983768</v>
      </c>
      <c r="M1163" s="365">
        <v>11.88953488372093</v>
      </c>
      <c r="N1163" s="365">
        <v>4.8282988871224166</v>
      </c>
      <c r="O1163" s="365">
        <v>4.122328290105667</v>
      </c>
      <c r="P1163" s="244"/>
      <c r="Q1163" s="244"/>
      <c r="R1163" s="244">
        <v>9</v>
      </c>
    </row>
    <row r="1164" spans="1:18" ht="60">
      <c r="A1164" s="240">
        <v>58</v>
      </c>
      <c r="B1164" s="237" t="s">
        <v>2021</v>
      </c>
      <c r="C1164" s="241" t="s">
        <v>2022</v>
      </c>
      <c r="D1164" s="242">
        <v>2904.42</v>
      </c>
      <c r="E1164" s="242">
        <v>1752.34</v>
      </c>
      <c r="F1164" s="242">
        <v>6.29</v>
      </c>
      <c r="G1164" s="242">
        <v>1145.79</v>
      </c>
      <c r="H1164" s="243">
        <v>25628.68</v>
      </c>
      <c r="I1164" s="243">
        <v>20834.46</v>
      </c>
      <c r="J1164" s="243">
        <v>30.37</v>
      </c>
      <c r="K1164" s="243">
        <v>4763.8500000000004</v>
      </c>
      <c r="L1164" s="365">
        <v>8.8240268280758283</v>
      </c>
      <c r="M1164" s="365">
        <v>11.889507743930972</v>
      </c>
      <c r="N1164" s="365">
        <v>4.8282988871224166</v>
      </c>
      <c r="O1164" s="365">
        <v>4.1576990548006183</v>
      </c>
      <c r="P1164" s="244"/>
      <c r="Q1164" s="244"/>
      <c r="R1164" s="244">
        <v>9</v>
      </c>
    </row>
    <row r="1165" spans="1:18" ht="60">
      <c r="A1165" s="240">
        <v>59</v>
      </c>
      <c r="B1165" s="237" t="s">
        <v>2023</v>
      </c>
      <c r="C1165" s="241" t="s">
        <v>2024</v>
      </c>
      <c r="D1165" s="242">
        <v>1451.1</v>
      </c>
      <c r="E1165" s="242">
        <v>714.76</v>
      </c>
      <c r="F1165" s="242">
        <v>6.29</v>
      </c>
      <c r="G1165" s="242">
        <v>730.05</v>
      </c>
      <c r="H1165" s="243">
        <v>11608.76</v>
      </c>
      <c r="I1165" s="243">
        <v>8498.2000000000007</v>
      </c>
      <c r="J1165" s="243">
        <v>30.37</v>
      </c>
      <c r="K1165" s="243">
        <v>3080.19</v>
      </c>
      <c r="L1165" s="365">
        <v>7.9999724347047074</v>
      </c>
      <c r="M1165" s="365">
        <v>11.889585315350608</v>
      </c>
      <c r="N1165" s="365">
        <v>4.8282988871224166</v>
      </c>
      <c r="O1165" s="365">
        <v>4.2191493733305938</v>
      </c>
      <c r="P1165" s="244"/>
      <c r="Q1165" s="244"/>
      <c r="R1165" s="244">
        <v>9</v>
      </c>
    </row>
    <row r="1166" spans="1:18" ht="60">
      <c r="A1166" s="240">
        <v>60</v>
      </c>
      <c r="B1166" s="237" t="s">
        <v>2025</v>
      </c>
      <c r="C1166" s="241" t="s">
        <v>2026</v>
      </c>
      <c r="D1166" s="242">
        <v>1817.46</v>
      </c>
      <c r="E1166" s="242">
        <v>975.24</v>
      </c>
      <c r="F1166" s="242">
        <v>6.29</v>
      </c>
      <c r="G1166" s="242">
        <v>835.93</v>
      </c>
      <c r="H1166" s="243">
        <v>15181.8</v>
      </c>
      <c r="I1166" s="243">
        <v>11595.15</v>
      </c>
      <c r="J1166" s="243">
        <v>30.37</v>
      </c>
      <c r="K1166" s="243">
        <v>3556.28</v>
      </c>
      <c r="L1166" s="365">
        <v>8.353306262586246</v>
      </c>
      <c r="M1166" s="365">
        <v>11.88953488372093</v>
      </c>
      <c r="N1166" s="365">
        <v>4.8282988871224166</v>
      </c>
      <c r="O1166" s="365">
        <v>4.2542796645652157</v>
      </c>
      <c r="P1166" s="244"/>
      <c r="Q1166" s="244"/>
      <c r="R1166" s="244">
        <v>9</v>
      </c>
    </row>
    <row r="1167" spans="1:18" ht="60">
      <c r="A1167" s="240">
        <v>61</v>
      </c>
      <c r="B1167" s="237" t="s">
        <v>2027</v>
      </c>
      <c r="C1167" s="241" t="s">
        <v>2028</v>
      </c>
      <c r="D1167" s="242">
        <v>2382.6</v>
      </c>
      <c r="E1167" s="242">
        <v>1391.14</v>
      </c>
      <c r="F1167" s="242">
        <v>6.29</v>
      </c>
      <c r="G1167" s="242">
        <v>985.17</v>
      </c>
      <c r="H1167" s="243">
        <v>20780.490000000002</v>
      </c>
      <c r="I1167" s="243">
        <v>16539.96</v>
      </c>
      <c r="J1167" s="243">
        <v>30.37</v>
      </c>
      <c r="K1167" s="243">
        <v>4210.16</v>
      </c>
      <c r="L1167" s="365">
        <v>8.7217703349282303</v>
      </c>
      <c r="M1167" s="365">
        <v>11.889500697269863</v>
      </c>
      <c r="N1167" s="365">
        <v>4.8282988871224166</v>
      </c>
      <c r="O1167" s="365">
        <v>4.27353654699189</v>
      </c>
      <c r="P1167" s="244"/>
      <c r="Q1167" s="244"/>
      <c r="R1167" s="244">
        <v>9</v>
      </c>
    </row>
    <row r="1168" spans="1:18" ht="60">
      <c r="A1168" s="240">
        <v>62</v>
      </c>
      <c r="B1168" s="237" t="s">
        <v>2029</v>
      </c>
      <c r="C1168" s="241" t="s">
        <v>2030</v>
      </c>
      <c r="D1168" s="242">
        <v>1903.16</v>
      </c>
      <c r="E1168" s="242">
        <v>1006.2</v>
      </c>
      <c r="F1168" s="242">
        <v>6.29</v>
      </c>
      <c r="G1168" s="242">
        <v>890.67</v>
      </c>
      <c r="H1168" s="243">
        <v>15627.51</v>
      </c>
      <c r="I1168" s="243">
        <v>11963.25</v>
      </c>
      <c r="J1168" s="243">
        <v>30.37</v>
      </c>
      <c r="K1168" s="243">
        <v>3633.89</v>
      </c>
      <c r="L1168" s="365">
        <v>8.2113484940835235</v>
      </c>
      <c r="M1168" s="365">
        <v>11.88953488372093</v>
      </c>
      <c r="N1168" s="365">
        <v>4.8282988871224166</v>
      </c>
      <c r="O1168" s="365">
        <v>4.0799510480873948</v>
      </c>
      <c r="P1168" s="244"/>
      <c r="Q1168" s="244"/>
      <c r="R1168" s="244">
        <v>9</v>
      </c>
    </row>
    <row r="1169" spans="1:18" ht="60">
      <c r="A1169" s="240">
        <v>63</v>
      </c>
      <c r="B1169" s="237" t="s">
        <v>2031</v>
      </c>
      <c r="C1169" s="241" t="s">
        <v>2032</v>
      </c>
      <c r="D1169" s="242">
        <v>2228.5700000000002</v>
      </c>
      <c r="E1169" s="242">
        <v>1222.92</v>
      </c>
      <c r="F1169" s="242">
        <v>6.29</v>
      </c>
      <c r="G1169" s="242">
        <v>999.36</v>
      </c>
      <c r="H1169" s="243">
        <v>18690.009999999998</v>
      </c>
      <c r="I1169" s="243">
        <v>14539.95</v>
      </c>
      <c r="J1169" s="243">
        <v>30.37</v>
      </c>
      <c r="K1169" s="243">
        <v>4119.6899999999996</v>
      </c>
      <c r="L1169" s="365">
        <v>8.3865483247104624</v>
      </c>
      <c r="M1169" s="365">
        <v>11.88953488372093</v>
      </c>
      <c r="N1169" s="365">
        <v>4.8282988871224166</v>
      </c>
      <c r="O1169" s="365">
        <v>4.122328290105667</v>
      </c>
      <c r="P1169" s="244"/>
      <c r="Q1169" s="244"/>
      <c r="R1169" s="244">
        <v>9</v>
      </c>
    </row>
    <row r="1170" spans="1:18" ht="60">
      <c r="A1170" s="240">
        <v>64</v>
      </c>
      <c r="B1170" s="237" t="s">
        <v>2033</v>
      </c>
      <c r="C1170" s="241" t="s">
        <v>2034</v>
      </c>
      <c r="D1170" s="242">
        <v>2844.56</v>
      </c>
      <c r="E1170" s="242">
        <v>1692.48</v>
      </c>
      <c r="F1170" s="242">
        <v>6.29</v>
      </c>
      <c r="G1170" s="242">
        <v>1145.79</v>
      </c>
      <c r="H1170" s="243">
        <v>24917.02</v>
      </c>
      <c r="I1170" s="243">
        <v>20122.8</v>
      </c>
      <c r="J1170" s="243">
        <v>30.37</v>
      </c>
      <c r="K1170" s="243">
        <v>4763.8500000000004</v>
      </c>
      <c r="L1170" s="365">
        <v>8.7595339876817508</v>
      </c>
      <c r="M1170" s="365">
        <v>11.88953488372093</v>
      </c>
      <c r="N1170" s="365">
        <v>4.8282988871224166</v>
      </c>
      <c r="O1170" s="365">
        <v>4.1576990548006183</v>
      </c>
      <c r="P1170" s="244"/>
      <c r="Q1170" s="244"/>
      <c r="R1170" s="244">
        <v>9</v>
      </c>
    </row>
    <row r="1171" spans="1:18" ht="12.75">
      <c r="A1171" s="202" t="s">
        <v>2035</v>
      </c>
      <c r="B1171" s="201"/>
      <c r="C1171" s="201"/>
      <c r="D1171" s="201"/>
      <c r="E1171" s="201"/>
      <c r="F1171" s="201"/>
      <c r="G1171" s="201"/>
      <c r="H1171" s="201"/>
      <c r="I1171" s="201"/>
      <c r="J1171" s="201"/>
      <c r="K1171" s="201"/>
      <c r="L1171" s="201"/>
      <c r="M1171" s="201"/>
      <c r="N1171" s="201"/>
      <c r="O1171" s="201"/>
      <c r="P1171" s="201"/>
      <c r="Q1171" s="201"/>
      <c r="R1171" s="201"/>
    </row>
    <row r="1172" spans="1:18" ht="48">
      <c r="A1172" s="240">
        <v>65</v>
      </c>
      <c r="B1172" s="237" t="s">
        <v>2036</v>
      </c>
      <c r="C1172" s="241" t="s">
        <v>2037</v>
      </c>
      <c r="D1172" s="242">
        <v>1128.1099999999999</v>
      </c>
      <c r="E1172" s="242">
        <v>387</v>
      </c>
      <c r="F1172" s="242">
        <v>9.9600000000000009</v>
      </c>
      <c r="G1172" s="242">
        <v>731.15</v>
      </c>
      <c r="H1172" s="243">
        <v>7749.6</v>
      </c>
      <c r="I1172" s="243">
        <v>4601.25</v>
      </c>
      <c r="J1172" s="243">
        <v>54.01</v>
      </c>
      <c r="K1172" s="243">
        <v>3094.34</v>
      </c>
      <c r="L1172" s="365">
        <v>6.8695428637278289</v>
      </c>
      <c r="M1172" s="365">
        <v>11.88953488372093</v>
      </c>
      <c r="N1172" s="365">
        <v>5.4226907630522083</v>
      </c>
      <c r="O1172" s="365">
        <v>4.2321548245913974</v>
      </c>
      <c r="P1172" s="244"/>
      <c r="Q1172" s="244"/>
      <c r="R1172" s="244">
        <v>10</v>
      </c>
    </row>
    <row r="1173" spans="1:18" ht="48">
      <c r="A1173" s="240">
        <v>66</v>
      </c>
      <c r="B1173" s="237" t="s">
        <v>2038</v>
      </c>
      <c r="C1173" s="241" t="s">
        <v>2039</v>
      </c>
      <c r="D1173" s="242">
        <v>1462.25</v>
      </c>
      <c r="E1173" s="242">
        <v>600.62</v>
      </c>
      <c r="F1173" s="242">
        <v>9.9600000000000009</v>
      </c>
      <c r="G1173" s="242">
        <v>851.67</v>
      </c>
      <c r="H1173" s="243">
        <v>10838.2</v>
      </c>
      <c r="I1173" s="243">
        <v>7141.14</v>
      </c>
      <c r="J1173" s="243">
        <v>54.01</v>
      </c>
      <c r="K1173" s="243">
        <v>3643.05</v>
      </c>
      <c r="L1173" s="365">
        <v>7.4120020516327578</v>
      </c>
      <c r="M1173" s="365">
        <v>11.889614065465686</v>
      </c>
      <c r="N1173" s="365">
        <v>5.4226907630522083</v>
      </c>
      <c r="O1173" s="365">
        <v>4.2775370742188876</v>
      </c>
      <c r="P1173" s="244"/>
      <c r="Q1173" s="244"/>
      <c r="R1173" s="244">
        <v>10</v>
      </c>
    </row>
    <row r="1174" spans="1:18" ht="48">
      <c r="A1174" s="240">
        <v>67</v>
      </c>
      <c r="B1174" s="237" t="s">
        <v>2040</v>
      </c>
      <c r="C1174" s="241" t="s">
        <v>2041</v>
      </c>
      <c r="D1174" s="242">
        <v>1893.5</v>
      </c>
      <c r="E1174" s="242">
        <v>866.88</v>
      </c>
      <c r="F1174" s="242">
        <v>9.9600000000000009</v>
      </c>
      <c r="G1174" s="242">
        <v>1016.66</v>
      </c>
      <c r="H1174" s="243">
        <v>14744.51</v>
      </c>
      <c r="I1174" s="243">
        <v>10306.799999999999</v>
      </c>
      <c r="J1174" s="243">
        <v>54.01</v>
      </c>
      <c r="K1174" s="243">
        <v>4383.7</v>
      </c>
      <c r="L1174" s="365">
        <v>7.7869078426194882</v>
      </c>
      <c r="M1174" s="365">
        <v>11.889534883720929</v>
      </c>
      <c r="N1174" s="365">
        <v>5.4226907630522083</v>
      </c>
      <c r="O1174" s="365">
        <v>4.3118643400940337</v>
      </c>
      <c r="P1174" s="244"/>
      <c r="Q1174" s="244"/>
      <c r="R1174" s="244">
        <v>10</v>
      </c>
    </row>
    <row r="1175" spans="1:18" ht="48">
      <c r="A1175" s="240">
        <v>68</v>
      </c>
      <c r="B1175" s="237" t="s">
        <v>2042</v>
      </c>
      <c r="C1175" s="241" t="s">
        <v>2043</v>
      </c>
      <c r="D1175" s="242">
        <v>1334.45</v>
      </c>
      <c r="E1175" s="242">
        <v>441.18</v>
      </c>
      <c r="F1175" s="242">
        <v>9.9600000000000009</v>
      </c>
      <c r="G1175" s="242">
        <v>883.31</v>
      </c>
      <c r="H1175" s="243">
        <v>8918.34</v>
      </c>
      <c r="I1175" s="243">
        <v>5245.43</v>
      </c>
      <c r="J1175" s="243">
        <v>54.01</v>
      </c>
      <c r="K1175" s="243">
        <v>3618.9</v>
      </c>
      <c r="L1175" s="365">
        <v>6.683157855296189</v>
      </c>
      <c r="M1175" s="365">
        <v>11.889546216963598</v>
      </c>
      <c r="N1175" s="365">
        <v>5.4226907630522083</v>
      </c>
      <c r="O1175" s="365">
        <v>4.0969761465397205</v>
      </c>
      <c r="P1175" s="244"/>
      <c r="Q1175" s="244"/>
      <c r="R1175" s="244">
        <v>10</v>
      </c>
    </row>
    <row r="1176" spans="1:18" ht="48">
      <c r="A1176" s="240">
        <v>69</v>
      </c>
      <c r="B1176" s="237" t="s">
        <v>2044</v>
      </c>
      <c r="C1176" s="241" t="s">
        <v>2045</v>
      </c>
      <c r="D1176" s="242">
        <v>1695.71</v>
      </c>
      <c r="E1176" s="242">
        <v>684.73</v>
      </c>
      <c r="F1176" s="242">
        <v>9.9600000000000009</v>
      </c>
      <c r="G1176" s="242">
        <v>1001.02</v>
      </c>
      <c r="H1176" s="243">
        <v>12353.05</v>
      </c>
      <c r="I1176" s="243">
        <v>8141.15</v>
      </c>
      <c r="J1176" s="243">
        <v>54.01</v>
      </c>
      <c r="K1176" s="243">
        <v>4157.8900000000003</v>
      </c>
      <c r="L1176" s="365">
        <v>7.2848836180714853</v>
      </c>
      <c r="M1176" s="365">
        <v>11.889576913527959</v>
      </c>
      <c r="N1176" s="365">
        <v>5.4226907630522083</v>
      </c>
      <c r="O1176" s="365">
        <v>4.1536532736608667</v>
      </c>
      <c r="P1176" s="244"/>
      <c r="Q1176" s="244"/>
      <c r="R1176" s="244">
        <v>10</v>
      </c>
    </row>
    <row r="1177" spans="1:18" ht="48">
      <c r="A1177" s="240">
        <v>70</v>
      </c>
      <c r="B1177" s="237" t="s">
        <v>2046</v>
      </c>
      <c r="C1177" s="241" t="s">
        <v>2047</v>
      </c>
      <c r="D1177" s="242">
        <v>2167.0300000000002</v>
      </c>
      <c r="E1177" s="242">
        <v>988.24</v>
      </c>
      <c r="F1177" s="242">
        <v>9.9600000000000009</v>
      </c>
      <c r="G1177" s="242">
        <v>1168.83</v>
      </c>
      <c r="H1177" s="243">
        <v>16712.009999999998</v>
      </c>
      <c r="I1177" s="243">
        <v>11749.75</v>
      </c>
      <c r="J1177" s="243">
        <v>54.01</v>
      </c>
      <c r="K1177" s="243">
        <v>4908.25</v>
      </c>
      <c r="L1177" s="365">
        <v>7.7119421512392519</v>
      </c>
      <c r="M1177" s="365">
        <v>11.889571359184004</v>
      </c>
      <c r="N1177" s="365">
        <v>5.4226907630522083</v>
      </c>
      <c r="O1177" s="365">
        <v>4.1992847548403107</v>
      </c>
      <c r="P1177" s="244"/>
      <c r="Q1177" s="244"/>
      <c r="R1177" s="244">
        <v>10</v>
      </c>
    </row>
    <row r="1178" spans="1:18" ht="12.75">
      <c r="A1178" s="202" t="s">
        <v>2048</v>
      </c>
      <c r="B1178" s="201"/>
      <c r="C1178" s="201"/>
      <c r="D1178" s="201"/>
      <c r="E1178" s="201"/>
      <c r="F1178" s="201"/>
      <c r="G1178" s="201"/>
      <c r="H1178" s="201"/>
      <c r="I1178" s="201"/>
      <c r="J1178" s="201"/>
      <c r="K1178" s="201"/>
      <c r="L1178" s="201"/>
      <c r="M1178" s="201"/>
      <c r="N1178" s="201"/>
      <c r="O1178" s="201"/>
      <c r="P1178" s="201"/>
      <c r="Q1178" s="201"/>
      <c r="R1178" s="201"/>
    </row>
    <row r="1179" spans="1:18" ht="48">
      <c r="A1179" s="240">
        <v>71</v>
      </c>
      <c r="B1179" s="237" t="s">
        <v>2049</v>
      </c>
      <c r="C1179" s="241" t="s">
        <v>2050</v>
      </c>
      <c r="D1179" s="242">
        <v>858.92</v>
      </c>
      <c r="E1179" s="242">
        <v>229.1</v>
      </c>
      <c r="F1179" s="242">
        <v>9.9600000000000009</v>
      </c>
      <c r="G1179" s="242">
        <v>619.86</v>
      </c>
      <c r="H1179" s="243">
        <v>5318.51</v>
      </c>
      <c r="I1179" s="243">
        <v>2723.94</v>
      </c>
      <c r="J1179" s="243">
        <v>54.01</v>
      </c>
      <c r="K1179" s="243">
        <v>2540.56</v>
      </c>
      <c r="L1179" s="365">
        <v>6.1920900665952594</v>
      </c>
      <c r="M1179" s="365">
        <v>11.889742470536884</v>
      </c>
      <c r="N1179" s="365">
        <v>5.4226907630522083</v>
      </c>
      <c r="O1179" s="365">
        <v>4.0986029103345913</v>
      </c>
      <c r="P1179" s="244"/>
      <c r="Q1179" s="244"/>
      <c r="R1179" s="244">
        <v>11</v>
      </c>
    </row>
    <row r="1180" spans="1:18" ht="48">
      <c r="A1180" s="240">
        <v>72</v>
      </c>
      <c r="B1180" s="237" t="s">
        <v>2051</v>
      </c>
      <c r="C1180" s="241" t="s">
        <v>2052</v>
      </c>
      <c r="D1180" s="242">
        <v>1186.8499999999999</v>
      </c>
      <c r="E1180" s="242">
        <v>412.8</v>
      </c>
      <c r="F1180" s="242">
        <v>9.9600000000000009</v>
      </c>
      <c r="G1180" s="242">
        <v>764.09</v>
      </c>
      <c r="H1180" s="243">
        <v>8152.13</v>
      </c>
      <c r="I1180" s="243">
        <v>4908</v>
      </c>
      <c r="J1180" s="243">
        <v>54.01</v>
      </c>
      <c r="K1180" s="243">
        <v>3190.12</v>
      </c>
      <c r="L1180" s="365">
        <v>6.8687112946033624</v>
      </c>
      <c r="M1180" s="365">
        <v>11.88953488372093</v>
      </c>
      <c r="N1180" s="365">
        <v>5.4226907630522083</v>
      </c>
      <c r="O1180" s="365">
        <v>4.1750579120260696</v>
      </c>
      <c r="P1180" s="244"/>
      <c r="Q1180" s="244"/>
      <c r="R1180" s="244">
        <v>11</v>
      </c>
    </row>
    <row r="1181" spans="1:18" ht="48">
      <c r="A1181" s="240">
        <v>73</v>
      </c>
      <c r="B1181" s="237" t="s">
        <v>2053</v>
      </c>
      <c r="C1181" s="241" t="s">
        <v>2054</v>
      </c>
      <c r="D1181" s="242">
        <v>1442.69</v>
      </c>
      <c r="E1181" s="242">
        <v>502.58</v>
      </c>
      <c r="F1181" s="242">
        <v>9.9600000000000009</v>
      </c>
      <c r="G1181" s="242">
        <v>930.15</v>
      </c>
      <c r="H1181" s="243">
        <v>9859.5</v>
      </c>
      <c r="I1181" s="243">
        <v>5975.49</v>
      </c>
      <c r="J1181" s="243">
        <v>54.01</v>
      </c>
      <c r="K1181" s="243">
        <v>3830</v>
      </c>
      <c r="L1181" s="365">
        <v>6.8341085056387714</v>
      </c>
      <c r="M1181" s="365">
        <v>11.889629511719527</v>
      </c>
      <c r="N1181" s="365">
        <v>5.4226907630522083</v>
      </c>
      <c r="O1181" s="365">
        <v>4.1176154383701551</v>
      </c>
      <c r="P1181" s="244"/>
      <c r="Q1181" s="244"/>
      <c r="R1181" s="244">
        <v>11</v>
      </c>
    </row>
    <row r="1182" spans="1:18" ht="48">
      <c r="A1182" s="240">
        <v>74</v>
      </c>
      <c r="B1182" s="237" t="s">
        <v>2055</v>
      </c>
      <c r="C1182" s="241" t="s">
        <v>2056</v>
      </c>
      <c r="D1182" s="242">
        <v>945.46</v>
      </c>
      <c r="E1182" s="242">
        <v>261.10000000000002</v>
      </c>
      <c r="F1182" s="242">
        <v>9.9600000000000009</v>
      </c>
      <c r="G1182" s="242">
        <v>674.4</v>
      </c>
      <c r="H1182" s="243">
        <v>5854.41</v>
      </c>
      <c r="I1182" s="243">
        <v>3104.31</v>
      </c>
      <c r="J1182" s="243">
        <v>54.01</v>
      </c>
      <c r="K1182" s="243">
        <v>2696.09</v>
      </c>
      <c r="L1182" s="365">
        <v>6.1921286992575038</v>
      </c>
      <c r="M1182" s="365">
        <v>11.889352738414399</v>
      </c>
      <c r="N1182" s="365">
        <v>5.4226907630522083</v>
      </c>
      <c r="O1182" s="365">
        <v>3.9977609727164891</v>
      </c>
      <c r="P1182" s="244"/>
      <c r="Q1182" s="244"/>
      <c r="R1182" s="244">
        <v>11</v>
      </c>
    </row>
    <row r="1183" spans="1:18" ht="48">
      <c r="A1183" s="240">
        <v>75</v>
      </c>
      <c r="B1183" s="237" t="s">
        <v>2057</v>
      </c>
      <c r="C1183" s="241" t="s">
        <v>2058</v>
      </c>
      <c r="D1183" s="242">
        <v>1299.18</v>
      </c>
      <c r="E1183" s="242">
        <v>470.59</v>
      </c>
      <c r="F1183" s="242">
        <v>9.9600000000000009</v>
      </c>
      <c r="G1183" s="242">
        <v>818.63</v>
      </c>
      <c r="H1183" s="243">
        <v>8994.77</v>
      </c>
      <c r="I1183" s="243">
        <v>5595.12</v>
      </c>
      <c r="J1183" s="243">
        <v>54.01</v>
      </c>
      <c r="K1183" s="243">
        <v>3345.64</v>
      </c>
      <c r="L1183" s="365">
        <v>6.9234209270462905</v>
      </c>
      <c r="M1183" s="365">
        <v>11.889585414054698</v>
      </c>
      <c r="N1183" s="365">
        <v>5.4226907630522083</v>
      </c>
      <c r="O1183" s="365">
        <v>4.0868768552337444</v>
      </c>
      <c r="P1183" s="244"/>
      <c r="Q1183" s="244"/>
      <c r="R1183" s="244">
        <v>11</v>
      </c>
    </row>
    <row r="1184" spans="1:18" ht="48">
      <c r="A1184" s="240">
        <v>76</v>
      </c>
      <c r="B1184" s="237" t="s">
        <v>2059</v>
      </c>
      <c r="C1184" s="241" t="s">
        <v>2060</v>
      </c>
      <c r="D1184" s="242">
        <v>1567.62</v>
      </c>
      <c r="E1184" s="242">
        <v>572.97</v>
      </c>
      <c r="F1184" s="242">
        <v>9.9600000000000009</v>
      </c>
      <c r="G1184" s="242">
        <v>984.69</v>
      </c>
      <c r="H1184" s="243">
        <v>10851.84</v>
      </c>
      <c r="I1184" s="243">
        <v>6812.3</v>
      </c>
      <c r="J1184" s="243">
        <v>54.01</v>
      </c>
      <c r="K1184" s="243">
        <v>3985.53</v>
      </c>
      <c r="L1184" s="365">
        <v>6.9224939717533589</v>
      </c>
      <c r="M1184" s="365">
        <v>11.889453199993019</v>
      </c>
      <c r="N1184" s="365">
        <v>5.4226907630522083</v>
      </c>
      <c r="O1184" s="365">
        <v>4.0474971818541876</v>
      </c>
      <c r="P1184" s="244"/>
      <c r="Q1184" s="244"/>
      <c r="R1184" s="244">
        <v>11</v>
      </c>
    </row>
    <row r="1185" spans="1:18" ht="12.75">
      <c r="A1185" s="202" t="s">
        <v>2061</v>
      </c>
      <c r="B1185" s="201"/>
      <c r="C1185" s="201"/>
      <c r="D1185" s="201"/>
      <c r="E1185" s="201"/>
      <c r="F1185" s="201"/>
      <c r="G1185" s="201"/>
      <c r="H1185" s="201"/>
      <c r="I1185" s="201"/>
      <c r="J1185" s="201"/>
      <c r="K1185" s="201"/>
      <c r="L1185" s="201"/>
      <c r="M1185" s="201"/>
      <c r="N1185" s="201"/>
      <c r="O1185" s="201"/>
      <c r="P1185" s="201"/>
      <c r="Q1185" s="201"/>
      <c r="R1185" s="201"/>
    </row>
    <row r="1186" spans="1:18" ht="60">
      <c r="A1186" s="240">
        <v>77</v>
      </c>
      <c r="B1186" s="237" t="s">
        <v>2062</v>
      </c>
      <c r="C1186" s="241" t="s">
        <v>2063</v>
      </c>
      <c r="D1186" s="242">
        <v>1178.76</v>
      </c>
      <c r="E1186" s="242">
        <v>366.7</v>
      </c>
      <c r="F1186" s="242">
        <v>9.9600000000000009</v>
      </c>
      <c r="G1186" s="242">
        <v>802.1</v>
      </c>
      <c r="H1186" s="243">
        <v>7770.91</v>
      </c>
      <c r="I1186" s="243">
        <v>4360.2299999999996</v>
      </c>
      <c r="J1186" s="243">
        <v>54.01</v>
      </c>
      <c r="K1186" s="243">
        <v>3356.67</v>
      </c>
      <c r="L1186" s="365">
        <v>6.5924446028029458</v>
      </c>
      <c r="M1186" s="365">
        <v>11.890455413144259</v>
      </c>
      <c r="N1186" s="365">
        <v>5.4226907630522083</v>
      </c>
      <c r="O1186" s="365">
        <v>4.1848522628101232</v>
      </c>
      <c r="P1186" s="244"/>
      <c r="Q1186" s="244"/>
      <c r="R1186" s="244">
        <v>12</v>
      </c>
    </row>
    <row r="1187" spans="1:18" ht="60">
      <c r="A1187" s="240">
        <v>78</v>
      </c>
      <c r="B1187" s="237" t="s">
        <v>2064</v>
      </c>
      <c r="C1187" s="241" t="s">
        <v>2065</v>
      </c>
      <c r="D1187" s="242">
        <v>1576.34</v>
      </c>
      <c r="E1187" s="242">
        <v>616.29</v>
      </c>
      <c r="F1187" s="242">
        <v>9.9600000000000009</v>
      </c>
      <c r="G1187" s="242">
        <v>950.09</v>
      </c>
      <c r="H1187" s="243">
        <v>11424.03</v>
      </c>
      <c r="I1187" s="243">
        <v>7327.85</v>
      </c>
      <c r="J1187" s="243">
        <v>54.01</v>
      </c>
      <c r="K1187" s="243">
        <v>4042.17</v>
      </c>
      <c r="L1187" s="365">
        <v>7.2471865206744743</v>
      </c>
      <c r="M1187" s="365">
        <v>11.890262701001154</v>
      </c>
      <c r="N1187" s="365">
        <v>5.4226907630522083</v>
      </c>
      <c r="O1187" s="365">
        <v>4.2545127303729116</v>
      </c>
      <c r="P1187" s="244"/>
      <c r="Q1187" s="244"/>
      <c r="R1187" s="244">
        <v>12</v>
      </c>
    </row>
    <row r="1188" spans="1:18" ht="60">
      <c r="A1188" s="240">
        <v>79</v>
      </c>
      <c r="B1188" s="237" t="s">
        <v>2066</v>
      </c>
      <c r="C1188" s="241" t="s">
        <v>2067</v>
      </c>
      <c r="D1188" s="242">
        <v>2047.48</v>
      </c>
      <c r="E1188" s="242">
        <v>941.94</v>
      </c>
      <c r="F1188" s="242">
        <v>9.9600000000000009</v>
      </c>
      <c r="G1188" s="242">
        <v>1095.58</v>
      </c>
      <c r="H1188" s="243">
        <v>15837.12</v>
      </c>
      <c r="I1188" s="243">
        <v>11199.97</v>
      </c>
      <c r="J1188" s="243">
        <v>54.01</v>
      </c>
      <c r="K1188" s="243">
        <v>4583.1400000000003</v>
      </c>
      <c r="L1188" s="365">
        <v>7.7349326977552897</v>
      </c>
      <c r="M1188" s="365">
        <v>11.890322101195403</v>
      </c>
      <c r="N1188" s="365">
        <v>5.4226907630522083</v>
      </c>
      <c r="O1188" s="365">
        <v>4.1833001697730889</v>
      </c>
      <c r="P1188" s="244"/>
      <c r="Q1188" s="244"/>
      <c r="R1188" s="244">
        <v>12</v>
      </c>
    </row>
    <row r="1189" spans="1:18" ht="12.75">
      <c r="A1189" s="202" t="s">
        <v>2068</v>
      </c>
      <c r="B1189" s="201"/>
      <c r="C1189" s="201"/>
      <c r="D1189" s="201"/>
      <c r="E1189" s="201"/>
      <c r="F1189" s="201"/>
      <c r="G1189" s="201"/>
      <c r="H1189" s="201"/>
      <c r="I1189" s="201"/>
      <c r="J1189" s="201"/>
      <c r="K1189" s="201"/>
      <c r="L1189" s="201"/>
      <c r="M1189" s="201"/>
      <c r="N1189" s="201"/>
      <c r="O1189" s="201"/>
      <c r="P1189" s="201"/>
      <c r="Q1189" s="201"/>
      <c r="R1189" s="201"/>
    </row>
    <row r="1190" spans="1:18" ht="60">
      <c r="A1190" s="240">
        <v>80</v>
      </c>
      <c r="B1190" s="237" t="s">
        <v>2069</v>
      </c>
      <c r="C1190" s="241" t="s">
        <v>2070</v>
      </c>
      <c r="D1190" s="242">
        <v>1428.54</v>
      </c>
      <c r="E1190" s="242">
        <v>435.37</v>
      </c>
      <c r="F1190" s="242">
        <v>9.9600000000000009</v>
      </c>
      <c r="G1190" s="242">
        <v>983.21</v>
      </c>
      <c r="H1190" s="243">
        <v>9403.5499999999993</v>
      </c>
      <c r="I1190" s="243">
        <v>5176.67</v>
      </c>
      <c r="J1190" s="243">
        <v>54.01</v>
      </c>
      <c r="K1190" s="243">
        <v>4172.87</v>
      </c>
      <c r="L1190" s="365">
        <v>6.5826298178559925</v>
      </c>
      <c r="M1190" s="365">
        <v>11.890277235454901</v>
      </c>
      <c r="N1190" s="365">
        <v>5.4226907630522083</v>
      </c>
      <c r="O1190" s="365">
        <v>4.2441289246447855</v>
      </c>
      <c r="P1190" s="244"/>
      <c r="Q1190" s="244"/>
      <c r="R1190" s="244">
        <v>13</v>
      </c>
    </row>
    <row r="1191" spans="1:18" ht="60">
      <c r="A1191" s="240">
        <v>81</v>
      </c>
      <c r="B1191" s="237" t="s">
        <v>2071</v>
      </c>
      <c r="C1191" s="241" t="s">
        <v>2072</v>
      </c>
      <c r="D1191" s="242">
        <v>1898.9</v>
      </c>
      <c r="E1191" s="242">
        <v>738.17</v>
      </c>
      <c r="F1191" s="242">
        <v>9.9600000000000009</v>
      </c>
      <c r="G1191" s="242">
        <v>1150.77</v>
      </c>
      <c r="H1191" s="243">
        <v>13767.26</v>
      </c>
      <c r="I1191" s="243">
        <v>8777.07</v>
      </c>
      <c r="J1191" s="243">
        <v>54.01</v>
      </c>
      <c r="K1191" s="243">
        <v>4936.18</v>
      </c>
      <c r="L1191" s="365">
        <v>7.2501237558586551</v>
      </c>
      <c r="M1191" s="365">
        <v>11.890309820231112</v>
      </c>
      <c r="N1191" s="365">
        <v>5.4226907630522083</v>
      </c>
      <c r="O1191" s="365">
        <v>4.2894583626615228</v>
      </c>
      <c r="P1191" s="244"/>
      <c r="Q1191" s="244"/>
      <c r="R1191" s="244">
        <v>13</v>
      </c>
    </row>
    <row r="1192" spans="1:18" ht="60">
      <c r="A1192" s="240">
        <v>82</v>
      </c>
      <c r="B1192" s="237" t="s">
        <v>2073</v>
      </c>
      <c r="C1192" s="241" t="s">
        <v>2074</v>
      </c>
      <c r="D1192" s="242">
        <v>2436.3000000000002</v>
      </c>
      <c r="E1192" s="242">
        <v>1126.56</v>
      </c>
      <c r="F1192" s="242">
        <v>9.9600000000000009</v>
      </c>
      <c r="G1192" s="242">
        <v>1299.78</v>
      </c>
      <c r="H1192" s="243">
        <v>18949.98</v>
      </c>
      <c r="I1192" s="243">
        <v>13395.18</v>
      </c>
      <c r="J1192" s="243">
        <v>54.01</v>
      </c>
      <c r="K1192" s="243">
        <v>5500.79</v>
      </c>
      <c r="L1192" s="365">
        <v>7.7781800270902588</v>
      </c>
      <c r="M1192" s="365">
        <v>11.890338730293994</v>
      </c>
      <c r="N1192" s="365">
        <v>5.4226907630522083</v>
      </c>
      <c r="O1192" s="365">
        <v>4.2320931234516612</v>
      </c>
      <c r="P1192" s="244"/>
      <c r="Q1192" s="244"/>
      <c r="R1192" s="244">
        <v>13</v>
      </c>
    </row>
    <row r="1193" spans="1:18" ht="12.75">
      <c r="A1193" s="202" t="s">
        <v>2075</v>
      </c>
      <c r="B1193" s="201"/>
      <c r="C1193" s="201"/>
      <c r="D1193" s="201"/>
      <c r="E1193" s="201"/>
      <c r="F1193" s="201"/>
      <c r="G1193" s="201"/>
      <c r="H1193" s="201"/>
      <c r="I1193" s="201"/>
      <c r="J1193" s="201"/>
      <c r="K1193" s="201"/>
      <c r="L1193" s="201"/>
      <c r="M1193" s="201"/>
      <c r="N1193" s="201"/>
      <c r="O1193" s="201"/>
      <c r="P1193" s="201"/>
      <c r="Q1193" s="201"/>
      <c r="R1193" s="201"/>
    </row>
    <row r="1194" spans="1:18" ht="60">
      <c r="A1194" s="240">
        <v>83</v>
      </c>
      <c r="B1194" s="237" t="s">
        <v>2076</v>
      </c>
      <c r="C1194" s="241" t="s">
        <v>2077</v>
      </c>
      <c r="D1194" s="242">
        <v>1919.5</v>
      </c>
      <c r="E1194" s="242">
        <v>949.03</v>
      </c>
      <c r="F1194" s="242">
        <v>9.9600000000000009</v>
      </c>
      <c r="G1194" s="242">
        <v>960.51</v>
      </c>
      <c r="H1194" s="243">
        <v>15405.98</v>
      </c>
      <c r="I1194" s="243">
        <v>11284.26</v>
      </c>
      <c r="J1194" s="243">
        <v>54.01</v>
      </c>
      <c r="K1194" s="243">
        <v>4067.71</v>
      </c>
      <c r="L1194" s="365">
        <v>8.0260380307371708</v>
      </c>
      <c r="M1194" s="365">
        <v>11.890309052400873</v>
      </c>
      <c r="N1194" s="365">
        <v>5.4226907630522083</v>
      </c>
      <c r="O1194" s="365">
        <v>4.2349481004882827</v>
      </c>
      <c r="P1194" s="244"/>
      <c r="Q1194" s="244"/>
      <c r="R1194" s="244">
        <v>14</v>
      </c>
    </row>
    <row r="1195" spans="1:18" ht="60">
      <c r="A1195" s="240">
        <v>84</v>
      </c>
      <c r="B1195" s="237" t="s">
        <v>2078</v>
      </c>
      <c r="C1195" s="241" t="s">
        <v>2079</v>
      </c>
      <c r="D1195" s="242">
        <v>2436</v>
      </c>
      <c r="E1195" s="242">
        <v>1342.39</v>
      </c>
      <c r="F1195" s="242">
        <v>9.9600000000000009</v>
      </c>
      <c r="G1195" s="242">
        <v>1083.6500000000001</v>
      </c>
      <c r="H1195" s="243">
        <v>20643.34</v>
      </c>
      <c r="I1195" s="243">
        <v>15961.5</v>
      </c>
      <c r="J1195" s="243">
        <v>54.01</v>
      </c>
      <c r="K1195" s="243">
        <v>4627.83</v>
      </c>
      <c r="L1195" s="365">
        <v>8.4742775041050908</v>
      </c>
      <c r="M1195" s="365">
        <v>11.890359731523624</v>
      </c>
      <c r="N1195" s="365">
        <v>5.4226907630522083</v>
      </c>
      <c r="O1195" s="365">
        <v>4.2705947492271488</v>
      </c>
      <c r="P1195" s="244"/>
      <c r="Q1195" s="244"/>
      <c r="R1195" s="244">
        <v>14</v>
      </c>
    </row>
    <row r="1196" spans="1:18" ht="60">
      <c r="A1196" s="240">
        <v>85</v>
      </c>
      <c r="B1196" s="237" t="s">
        <v>2080</v>
      </c>
      <c r="C1196" s="241" t="s">
        <v>2081</v>
      </c>
      <c r="D1196" s="242">
        <v>3157.15</v>
      </c>
      <c r="E1196" s="242">
        <v>1898.05</v>
      </c>
      <c r="F1196" s="242">
        <v>9.9600000000000009</v>
      </c>
      <c r="G1196" s="242">
        <v>1249.1400000000001</v>
      </c>
      <c r="H1196" s="243">
        <v>27994.58</v>
      </c>
      <c r="I1196" s="243">
        <v>22568.52</v>
      </c>
      <c r="J1196" s="243">
        <v>54.01</v>
      </c>
      <c r="K1196" s="243">
        <v>5372.05</v>
      </c>
      <c r="L1196" s="365">
        <v>8.8670414772817256</v>
      </c>
      <c r="M1196" s="365">
        <v>11.89037169726825</v>
      </c>
      <c r="N1196" s="365">
        <v>5.4226907630522083</v>
      </c>
      <c r="O1196" s="365">
        <v>4.3005988119826437</v>
      </c>
      <c r="P1196" s="244"/>
      <c r="Q1196" s="244"/>
      <c r="R1196" s="244">
        <v>14</v>
      </c>
    </row>
    <row r="1197" spans="1:18" ht="12.75">
      <c r="A1197" s="202" t="s">
        <v>2082</v>
      </c>
      <c r="B1197" s="201"/>
      <c r="C1197" s="201"/>
      <c r="D1197" s="201"/>
      <c r="E1197" s="201"/>
      <c r="F1197" s="201"/>
      <c r="G1197" s="201"/>
      <c r="H1197" s="201"/>
      <c r="I1197" s="201"/>
      <c r="J1197" s="201"/>
      <c r="K1197" s="201"/>
      <c r="L1197" s="201"/>
      <c r="M1197" s="201"/>
      <c r="N1197" s="201"/>
      <c r="O1197" s="201"/>
      <c r="P1197" s="201"/>
      <c r="Q1197" s="201"/>
      <c r="R1197" s="201"/>
    </row>
    <row r="1198" spans="1:18" ht="60">
      <c r="A1198" s="240">
        <v>86</v>
      </c>
      <c r="B1198" s="237" t="s">
        <v>2083</v>
      </c>
      <c r="C1198" s="241" t="s">
        <v>2084</v>
      </c>
      <c r="D1198" s="242">
        <v>1505.42</v>
      </c>
      <c r="E1198" s="242">
        <v>540.32000000000005</v>
      </c>
      <c r="F1198" s="242">
        <v>9.9600000000000009</v>
      </c>
      <c r="G1198" s="242">
        <v>955.14</v>
      </c>
      <c r="H1198" s="243">
        <v>10545.65</v>
      </c>
      <c r="I1198" s="243">
        <v>6424.61</v>
      </c>
      <c r="J1198" s="243">
        <v>54.01</v>
      </c>
      <c r="K1198" s="243">
        <v>4067.03</v>
      </c>
      <c r="L1198" s="365">
        <v>7.0051214943338067</v>
      </c>
      <c r="M1198" s="365">
        <v>11.890379774948178</v>
      </c>
      <c r="N1198" s="365">
        <v>5.4226907630522083</v>
      </c>
      <c r="O1198" s="365">
        <v>4.2580459409091862</v>
      </c>
      <c r="P1198" s="244"/>
      <c r="Q1198" s="244"/>
      <c r="R1198" s="244">
        <v>15</v>
      </c>
    </row>
    <row r="1199" spans="1:18" ht="60">
      <c r="A1199" s="240">
        <v>87</v>
      </c>
      <c r="B1199" s="237" t="s">
        <v>2085</v>
      </c>
      <c r="C1199" s="241" t="s">
        <v>2086</v>
      </c>
      <c r="D1199" s="242">
        <v>1926.86</v>
      </c>
      <c r="E1199" s="242">
        <v>841.85</v>
      </c>
      <c r="F1199" s="242">
        <v>9.9600000000000009</v>
      </c>
      <c r="G1199" s="242">
        <v>1075.05</v>
      </c>
      <c r="H1199" s="243">
        <v>14623.59</v>
      </c>
      <c r="I1199" s="243">
        <v>10009.91</v>
      </c>
      <c r="J1199" s="243">
        <v>54.01</v>
      </c>
      <c r="K1199" s="243">
        <v>4559.67</v>
      </c>
      <c r="L1199" s="365">
        <v>7.5893370561431555</v>
      </c>
      <c r="M1199" s="365">
        <v>11.890372394131971</v>
      </c>
      <c r="N1199" s="365">
        <v>5.4226907630522083</v>
      </c>
      <c r="O1199" s="365">
        <v>4.2413562159899545</v>
      </c>
      <c r="P1199" s="244"/>
      <c r="Q1199" s="244"/>
      <c r="R1199" s="244">
        <v>15</v>
      </c>
    </row>
    <row r="1200" spans="1:18" ht="60">
      <c r="A1200" s="240">
        <v>88</v>
      </c>
      <c r="B1200" s="237" t="s">
        <v>2087</v>
      </c>
      <c r="C1200" s="241" t="s">
        <v>2088</v>
      </c>
      <c r="D1200" s="242">
        <v>2495.66</v>
      </c>
      <c r="E1200" s="242">
        <v>1221.78</v>
      </c>
      <c r="F1200" s="242">
        <v>9.9600000000000009</v>
      </c>
      <c r="G1200" s="242">
        <v>1263.92</v>
      </c>
      <c r="H1200" s="243">
        <v>19976.32</v>
      </c>
      <c r="I1200" s="243">
        <v>14527.38</v>
      </c>
      <c r="J1200" s="243">
        <v>54.01</v>
      </c>
      <c r="K1200" s="243">
        <v>5394.93</v>
      </c>
      <c r="L1200" s="365">
        <v>8.0044236795076262</v>
      </c>
      <c r="M1200" s="365">
        <v>11.890340323135097</v>
      </c>
      <c r="N1200" s="365">
        <v>5.4226907630522083</v>
      </c>
      <c r="O1200" s="365">
        <v>4.2684109753781883</v>
      </c>
      <c r="P1200" s="244"/>
      <c r="Q1200" s="244"/>
      <c r="R1200" s="244">
        <v>15</v>
      </c>
    </row>
    <row r="1201" spans="1:18" ht="12.75">
      <c r="A1201" s="202" t="s">
        <v>2089</v>
      </c>
      <c r="B1201" s="201"/>
      <c r="C1201" s="201"/>
      <c r="D1201" s="201"/>
      <c r="E1201" s="201"/>
      <c r="F1201" s="201"/>
      <c r="G1201" s="201"/>
      <c r="H1201" s="201"/>
      <c r="I1201" s="201"/>
      <c r="J1201" s="201"/>
      <c r="K1201" s="201"/>
      <c r="L1201" s="201"/>
      <c r="M1201" s="201"/>
      <c r="N1201" s="201"/>
      <c r="O1201" s="201"/>
      <c r="P1201" s="201"/>
      <c r="Q1201" s="201"/>
      <c r="R1201" s="201"/>
    </row>
    <row r="1202" spans="1:18" ht="72">
      <c r="A1202" s="240">
        <v>89</v>
      </c>
      <c r="B1202" s="237" t="s">
        <v>2090</v>
      </c>
      <c r="C1202" s="241" t="s">
        <v>2091</v>
      </c>
      <c r="D1202" s="242">
        <v>2234.0700000000002</v>
      </c>
      <c r="E1202" s="242">
        <v>284.11</v>
      </c>
      <c r="F1202" s="242">
        <v>9.9600000000000009</v>
      </c>
      <c r="G1202" s="242">
        <v>1940</v>
      </c>
      <c r="H1202" s="243">
        <v>10603.01</v>
      </c>
      <c r="I1202" s="243">
        <v>3377.93</v>
      </c>
      <c r="J1202" s="243">
        <v>54.01</v>
      </c>
      <c r="K1202" s="243">
        <v>7171.07</v>
      </c>
      <c r="L1202" s="365">
        <v>4.7460509294695328</v>
      </c>
      <c r="M1202" s="365">
        <v>11.889514624617224</v>
      </c>
      <c r="N1202" s="365">
        <v>5.4226907630522083</v>
      </c>
      <c r="O1202" s="365">
        <v>3.696427835051546</v>
      </c>
      <c r="P1202" s="244"/>
      <c r="Q1202" s="244"/>
      <c r="R1202" s="244">
        <v>16</v>
      </c>
    </row>
    <row r="1203" spans="1:18" ht="72">
      <c r="A1203" s="240">
        <v>90</v>
      </c>
      <c r="B1203" s="237" t="s">
        <v>2092</v>
      </c>
      <c r="C1203" s="241" t="s">
        <v>2093</v>
      </c>
      <c r="D1203" s="242">
        <v>1850</v>
      </c>
      <c r="E1203" s="242">
        <v>207.33</v>
      </c>
      <c r="F1203" s="242">
        <v>9.9600000000000009</v>
      </c>
      <c r="G1203" s="242">
        <v>1632.71</v>
      </c>
      <c r="H1203" s="243">
        <v>8205.48</v>
      </c>
      <c r="I1203" s="243">
        <v>2465.04</v>
      </c>
      <c r="J1203" s="243">
        <v>54.01</v>
      </c>
      <c r="K1203" s="243">
        <v>5686.43</v>
      </c>
      <c r="L1203" s="365">
        <v>4.4353945945945945</v>
      </c>
      <c r="M1203" s="365">
        <v>11.889451598900303</v>
      </c>
      <c r="N1203" s="365">
        <v>5.4226907630522083</v>
      </c>
      <c r="O1203" s="365">
        <v>3.4828169117602026</v>
      </c>
      <c r="P1203" s="244"/>
      <c r="Q1203" s="244"/>
      <c r="R1203" s="244">
        <v>16</v>
      </c>
    </row>
    <row r="1204" spans="1:18" ht="72">
      <c r="A1204" s="240">
        <v>91</v>
      </c>
      <c r="B1204" s="237" t="s">
        <v>2094</v>
      </c>
      <c r="C1204" s="241" t="s">
        <v>2095</v>
      </c>
      <c r="D1204" s="242">
        <v>2091.21</v>
      </c>
      <c r="E1204" s="242">
        <v>289.17</v>
      </c>
      <c r="F1204" s="242">
        <v>9.9600000000000009</v>
      </c>
      <c r="G1204" s="242">
        <v>1792.08</v>
      </c>
      <c r="H1204" s="243">
        <v>9968.67</v>
      </c>
      <c r="I1204" s="243">
        <v>3438.05</v>
      </c>
      <c r="J1204" s="243">
        <v>54.01</v>
      </c>
      <c r="K1204" s="243">
        <v>6476.61</v>
      </c>
      <c r="L1204" s="365">
        <v>4.766938757943965</v>
      </c>
      <c r="M1204" s="365">
        <v>11.889373033163883</v>
      </c>
      <c r="N1204" s="365">
        <v>5.4226907630522083</v>
      </c>
      <c r="O1204" s="365">
        <v>3.6140183473952057</v>
      </c>
      <c r="P1204" s="244"/>
      <c r="Q1204" s="244"/>
      <c r="R1204" s="244">
        <v>16</v>
      </c>
    </row>
    <row r="1205" spans="1:18" ht="72">
      <c r="A1205" s="240">
        <v>92</v>
      </c>
      <c r="B1205" s="237" t="s">
        <v>2096</v>
      </c>
      <c r="C1205" s="241" t="s">
        <v>2097</v>
      </c>
      <c r="D1205" s="242">
        <v>2255.4299999999998</v>
      </c>
      <c r="E1205" s="242">
        <v>305.47000000000003</v>
      </c>
      <c r="F1205" s="242">
        <v>9.9600000000000009</v>
      </c>
      <c r="G1205" s="242">
        <v>1940</v>
      </c>
      <c r="H1205" s="243">
        <v>10857</v>
      </c>
      <c r="I1205" s="243">
        <v>3631.92</v>
      </c>
      <c r="J1205" s="243">
        <v>54.01</v>
      </c>
      <c r="K1205" s="243">
        <v>7171.07</v>
      </c>
      <c r="L1205" s="365">
        <v>4.8137162314946602</v>
      </c>
      <c r="M1205" s="365">
        <v>11.889612727927455</v>
      </c>
      <c r="N1205" s="365">
        <v>5.4226907630522083</v>
      </c>
      <c r="O1205" s="365">
        <v>3.696427835051546</v>
      </c>
      <c r="P1205" s="244"/>
      <c r="Q1205" s="244"/>
      <c r="R1205" s="244">
        <v>16</v>
      </c>
    </row>
    <row r="1206" spans="1:18" ht="60">
      <c r="A1206" s="240">
        <v>93</v>
      </c>
      <c r="B1206" s="237" t="s">
        <v>2098</v>
      </c>
      <c r="C1206" s="241" t="s">
        <v>2099</v>
      </c>
      <c r="D1206" s="242">
        <v>2299.6999999999998</v>
      </c>
      <c r="E1206" s="242">
        <v>349.74</v>
      </c>
      <c r="F1206" s="242">
        <v>9.9600000000000009</v>
      </c>
      <c r="G1206" s="242">
        <v>1940</v>
      </c>
      <c r="H1206" s="243">
        <v>11383.38</v>
      </c>
      <c r="I1206" s="243">
        <v>4158.3</v>
      </c>
      <c r="J1206" s="243">
        <v>54.01</v>
      </c>
      <c r="K1206" s="243">
        <v>7171.07</v>
      </c>
      <c r="L1206" s="365">
        <v>4.9499412966908727</v>
      </c>
      <c r="M1206" s="365">
        <v>11.889689483616401</v>
      </c>
      <c r="N1206" s="365">
        <v>5.4226907630522083</v>
      </c>
      <c r="O1206" s="365">
        <v>3.696427835051546</v>
      </c>
      <c r="P1206" s="244"/>
      <c r="Q1206" s="244"/>
      <c r="R1206" s="244">
        <v>16</v>
      </c>
    </row>
    <row r="1207" spans="1:18" ht="12.75">
      <c r="A1207" s="202" t="s">
        <v>2100</v>
      </c>
      <c r="B1207" s="201"/>
      <c r="C1207" s="201"/>
      <c r="D1207" s="201"/>
      <c r="E1207" s="201"/>
      <c r="F1207" s="201"/>
      <c r="G1207" s="201"/>
      <c r="H1207" s="201"/>
      <c r="I1207" s="201"/>
      <c r="J1207" s="201"/>
      <c r="K1207" s="201"/>
      <c r="L1207" s="201"/>
      <c r="M1207" s="201"/>
      <c r="N1207" s="201"/>
      <c r="O1207" s="201"/>
      <c r="P1207" s="201"/>
      <c r="Q1207" s="201"/>
      <c r="R1207" s="201"/>
    </row>
    <row r="1208" spans="1:18" ht="72">
      <c r="A1208" s="240">
        <v>94</v>
      </c>
      <c r="B1208" s="237" t="s">
        <v>2101</v>
      </c>
      <c r="C1208" s="241" t="s">
        <v>2102</v>
      </c>
      <c r="D1208" s="242">
        <v>2320.98</v>
      </c>
      <c r="E1208" s="242">
        <v>351.09</v>
      </c>
      <c r="F1208" s="242">
        <v>9.9600000000000009</v>
      </c>
      <c r="G1208" s="242">
        <v>1959.93</v>
      </c>
      <c r="H1208" s="243">
        <v>11542.5</v>
      </c>
      <c r="I1208" s="243">
        <v>4174.25</v>
      </c>
      <c r="J1208" s="243">
        <v>54.01</v>
      </c>
      <c r="K1208" s="243">
        <v>7314.24</v>
      </c>
      <c r="L1208" s="365">
        <v>4.97311480495308</v>
      </c>
      <c r="M1208" s="365">
        <v>11.889401577942978</v>
      </c>
      <c r="N1208" s="365">
        <v>5.4226907630522083</v>
      </c>
      <c r="O1208" s="365">
        <v>3.7318883837688079</v>
      </c>
      <c r="P1208" s="244"/>
      <c r="Q1208" s="244"/>
      <c r="R1208" s="244">
        <v>17</v>
      </c>
    </row>
    <row r="1209" spans="1:18" ht="72">
      <c r="A1209" s="240">
        <v>95</v>
      </c>
      <c r="B1209" s="237" t="s">
        <v>2103</v>
      </c>
      <c r="C1209" s="241" t="s">
        <v>2104</v>
      </c>
      <c r="D1209" s="242">
        <v>1931.94</v>
      </c>
      <c r="E1209" s="242">
        <v>269.35000000000002</v>
      </c>
      <c r="F1209" s="242">
        <v>9.9600000000000009</v>
      </c>
      <c r="G1209" s="242">
        <v>1652.63</v>
      </c>
      <c r="H1209" s="243">
        <v>9086.08</v>
      </c>
      <c r="I1209" s="243">
        <v>3202.47</v>
      </c>
      <c r="J1209" s="243">
        <v>54.01</v>
      </c>
      <c r="K1209" s="243">
        <v>5829.6</v>
      </c>
      <c r="L1209" s="365">
        <v>4.703086017164094</v>
      </c>
      <c r="M1209" s="365">
        <v>11.889623166883236</v>
      </c>
      <c r="N1209" s="365">
        <v>5.4226907630522083</v>
      </c>
      <c r="O1209" s="365">
        <v>3.5274683383455461</v>
      </c>
      <c r="P1209" s="244"/>
      <c r="Q1209" s="244"/>
      <c r="R1209" s="244">
        <v>17</v>
      </c>
    </row>
    <row r="1210" spans="1:18" ht="72">
      <c r="A1210" s="240">
        <v>96</v>
      </c>
      <c r="B1210" s="237" t="s">
        <v>2105</v>
      </c>
      <c r="C1210" s="241" t="s">
        <v>2106</v>
      </c>
      <c r="D1210" s="242">
        <v>2196.0700000000002</v>
      </c>
      <c r="E1210" s="242">
        <v>374.1</v>
      </c>
      <c r="F1210" s="242">
        <v>9.9600000000000009</v>
      </c>
      <c r="G1210" s="242">
        <v>1812.01</v>
      </c>
      <c r="H1210" s="243">
        <v>11121.67</v>
      </c>
      <c r="I1210" s="243">
        <v>4447.88</v>
      </c>
      <c r="J1210" s="243">
        <v>54.01</v>
      </c>
      <c r="K1210" s="243">
        <v>6619.78</v>
      </c>
      <c r="L1210" s="365">
        <v>5.0643513184916689</v>
      </c>
      <c r="M1210" s="365">
        <v>11.889548249131249</v>
      </c>
      <c r="N1210" s="365">
        <v>5.4226907630522083</v>
      </c>
      <c r="O1210" s="365">
        <v>3.6532800591608212</v>
      </c>
      <c r="P1210" s="244"/>
      <c r="Q1210" s="244"/>
      <c r="R1210" s="244">
        <v>17</v>
      </c>
    </row>
    <row r="1211" spans="1:18" ht="72">
      <c r="A1211" s="240">
        <v>97</v>
      </c>
      <c r="B1211" s="237" t="s">
        <v>2107</v>
      </c>
      <c r="C1211" s="241" t="s">
        <v>2108</v>
      </c>
      <c r="D1211" s="242">
        <v>2318.5</v>
      </c>
      <c r="E1211" s="242">
        <v>348.61</v>
      </c>
      <c r="F1211" s="242">
        <v>9.9600000000000009</v>
      </c>
      <c r="G1211" s="242">
        <v>1959.93</v>
      </c>
      <c r="H1211" s="243">
        <v>11513.06</v>
      </c>
      <c r="I1211" s="243">
        <v>4144.8100000000004</v>
      </c>
      <c r="J1211" s="243">
        <v>54.01</v>
      </c>
      <c r="K1211" s="243">
        <v>7314.24</v>
      </c>
      <c r="L1211" s="365">
        <v>4.9657364675436702</v>
      </c>
      <c r="M1211" s="365">
        <v>11.889532715642122</v>
      </c>
      <c r="N1211" s="365">
        <v>5.4226907630522083</v>
      </c>
      <c r="O1211" s="365">
        <v>3.7318883837688079</v>
      </c>
      <c r="P1211" s="244"/>
      <c r="Q1211" s="244"/>
      <c r="R1211" s="244">
        <v>17</v>
      </c>
    </row>
    <row r="1212" spans="1:18" ht="72">
      <c r="A1212" s="240">
        <v>98</v>
      </c>
      <c r="B1212" s="237" t="s">
        <v>2109</v>
      </c>
      <c r="C1212" s="241" t="s">
        <v>2110</v>
      </c>
      <c r="D1212" s="242">
        <v>2391.0500000000002</v>
      </c>
      <c r="E1212" s="242">
        <v>421.16</v>
      </c>
      <c r="F1212" s="242">
        <v>9.9600000000000009</v>
      </c>
      <c r="G1212" s="242">
        <v>1959.93</v>
      </c>
      <c r="H1212" s="243">
        <v>12375.64</v>
      </c>
      <c r="I1212" s="243">
        <v>5007.3900000000003</v>
      </c>
      <c r="J1212" s="243">
        <v>54.01</v>
      </c>
      <c r="K1212" s="243">
        <v>7314.24</v>
      </c>
      <c r="L1212" s="365">
        <v>5.1758181552037801</v>
      </c>
      <c r="M1212" s="365">
        <v>11.88951942254725</v>
      </c>
      <c r="N1212" s="365">
        <v>5.4226907630522083</v>
      </c>
      <c r="O1212" s="365">
        <v>3.7318883837688079</v>
      </c>
      <c r="P1212" s="244"/>
      <c r="Q1212" s="244"/>
      <c r="R1212" s="244">
        <v>17</v>
      </c>
    </row>
    <row r="1213" spans="1:18" ht="27.75" customHeight="1">
      <c r="A1213" s="202" t="s">
        <v>2111</v>
      </c>
      <c r="B1213" s="201"/>
      <c r="C1213" s="201"/>
      <c r="D1213" s="201"/>
      <c r="E1213" s="201"/>
      <c r="F1213" s="201"/>
      <c r="G1213" s="201"/>
      <c r="H1213" s="201"/>
      <c r="I1213" s="201"/>
      <c r="J1213" s="201"/>
      <c r="K1213" s="201"/>
      <c r="L1213" s="201"/>
      <c r="M1213" s="201"/>
      <c r="N1213" s="201"/>
      <c r="O1213" s="201"/>
      <c r="P1213" s="201"/>
      <c r="Q1213" s="201"/>
      <c r="R1213" s="201"/>
    </row>
    <row r="1214" spans="1:18" ht="36">
      <c r="A1214" s="240">
        <v>99</v>
      </c>
      <c r="B1214" s="237" t="s">
        <v>2112</v>
      </c>
      <c r="C1214" s="241" t="s">
        <v>2113</v>
      </c>
      <c r="D1214" s="242">
        <v>2127.9499999999998</v>
      </c>
      <c r="E1214" s="242">
        <v>1357.46</v>
      </c>
      <c r="F1214" s="242">
        <v>9.9600000000000009</v>
      </c>
      <c r="G1214" s="242">
        <v>760.53</v>
      </c>
      <c r="H1214" s="243">
        <v>19584.46</v>
      </c>
      <c r="I1214" s="243">
        <v>16140.08</v>
      </c>
      <c r="J1214" s="243">
        <v>54.01</v>
      </c>
      <c r="K1214" s="243">
        <v>3390.37</v>
      </c>
      <c r="L1214" s="365">
        <v>9.2034399304494947</v>
      </c>
      <c r="M1214" s="365">
        <v>11.889912041607118</v>
      </c>
      <c r="N1214" s="365">
        <v>5.4226907630522083</v>
      </c>
      <c r="O1214" s="365">
        <v>4.4579043561726692</v>
      </c>
      <c r="P1214" s="244"/>
      <c r="Q1214" s="244"/>
      <c r="R1214" s="244">
        <v>18</v>
      </c>
    </row>
    <row r="1215" spans="1:18" ht="24">
      <c r="A1215" s="240">
        <v>100</v>
      </c>
      <c r="B1215" s="237" t="s">
        <v>2114</v>
      </c>
      <c r="C1215" s="241" t="s">
        <v>2115</v>
      </c>
      <c r="D1215" s="242">
        <v>870.61</v>
      </c>
      <c r="E1215" s="242">
        <v>401.28</v>
      </c>
      <c r="F1215" s="242">
        <v>9.9600000000000009</v>
      </c>
      <c r="G1215" s="242">
        <v>459.37</v>
      </c>
      <c r="H1215" s="243">
        <v>6464.95</v>
      </c>
      <c r="I1215" s="243">
        <v>4771.2</v>
      </c>
      <c r="J1215" s="243">
        <v>54.01</v>
      </c>
      <c r="K1215" s="243">
        <v>1639.74</v>
      </c>
      <c r="L1215" s="365">
        <v>7.4257704368201605</v>
      </c>
      <c r="M1215" s="365">
        <v>11.889952153110048</v>
      </c>
      <c r="N1215" s="365">
        <v>5.4226907630522083</v>
      </c>
      <c r="O1215" s="365">
        <v>3.5695408929621002</v>
      </c>
      <c r="P1215" s="244"/>
      <c r="Q1215" s="244"/>
      <c r="R1215" s="244">
        <v>18</v>
      </c>
    </row>
    <row r="1216" spans="1:18" ht="36">
      <c r="A1216" s="245">
        <v>101</v>
      </c>
      <c r="B1216" s="246" t="s">
        <v>2116</v>
      </c>
      <c r="C1216" s="247" t="s">
        <v>2117</v>
      </c>
      <c r="D1216" s="248">
        <v>972.38</v>
      </c>
      <c r="E1216" s="248">
        <v>425.32</v>
      </c>
      <c r="F1216" s="248">
        <v>9.9600000000000009</v>
      </c>
      <c r="G1216" s="248">
        <v>537.1</v>
      </c>
      <c r="H1216" s="249">
        <v>7253.6</v>
      </c>
      <c r="I1216" s="249">
        <v>5056.9799999999996</v>
      </c>
      <c r="J1216" s="249">
        <v>54.01</v>
      </c>
      <c r="K1216" s="249">
        <v>2142.61</v>
      </c>
      <c r="L1216" s="366">
        <v>7.4596351220716182</v>
      </c>
      <c r="M1216" s="366">
        <v>11.889824132417944</v>
      </c>
      <c r="N1216" s="366">
        <v>5.4226907630522083</v>
      </c>
      <c r="O1216" s="366">
        <v>3.9892198845652578</v>
      </c>
      <c r="P1216" s="250"/>
      <c r="Q1216" s="250"/>
      <c r="R1216" s="250">
        <v>18</v>
      </c>
    </row>
    <row r="1217" spans="1:18" ht="12.75">
      <c r="A1217" s="101" t="s">
        <v>2118</v>
      </c>
      <c r="B1217" s="100"/>
      <c r="C1217" s="100"/>
      <c r="D1217" s="100"/>
      <c r="E1217" s="100"/>
      <c r="F1217" s="100"/>
      <c r="G1217" s="100"/>
      <c r="H1217" s="100"/>
      <c r="I1217" s="100"/>
      <c r="J1217" s="100"/>
      <c r="K1217" s="100"/>
      <c r="L1217" s="100"/>
      <c r="M1217" s="100"/>
      <c r="N1217" s="100"/>
      <c r="O1217" s="100"/>
      <c r="P1217" s="100"/>
      <c r="Q1217" s="100"/>
      <c r="R1217" s="100"/>
    </row>
    <row r="1218" spans="1:18" ht="12.75">
      <c r="A1218" s="202" t="s">
        <v>2119</v>
      </c>
      <c r="B1218" s="201"/>
      <c r="C1218" s="201"/>
      <c r="D1218" s="201"/>
      <c r="E1218" s="201"/>
      <c r="F1218" s="201"/>
      <c r="G1218" s="201"/>
      <c r="H1218" s="201"/>
      <c r="I1218" s="201"/>
      <c r="J1218" s="201"/>
      <c r="K1218" s="201"/>
      <c r="L1218" s="201"/>
      <c r="M1218" s="201"/>
      <c r="N1218" s="201"/>
      <c r="O1218" s="201"/>
      <c r="P1218" s="201"/>
      <c r="Q1218" s="201"/>
      <c r="R1218" s="201"/>
    </row>
    <row r="1219" spans="1:18" ht="48">
      <c r="A1219" s="240">
        <v>102</v>
      </c>
      <c r="B1219" s="237" t="s">
        <v>2120</v>
      </c>
      <c r="C1219" s="241" t="s">
        <v>2121</v>
      </c>
      <c r="D1219" s="242">
        <v>352.05</v>
      </c>
      <c r="E1219" s="242">
        <v>180.17</v>
      </c>
      <c r="F1219" s="242">
        <v>3.34</v>
      </c>
      <c r="G1219" s="242">
        <v>168.54</v>
      </c>
      <c r="H1219" s="243">
        <v>3180.71</v>
      </c>
      <c r="I1219" s="243">
        <v>2142.2800000000002</v>
      </c>
      <c r="J1219" s="243">
        <v>15.93</v>
      </c>
      <c r="K1219" s="243">
        <v>1022.5</v>
      </c>
      <c r="L1219" s="365">
        <v>9.0348245987785827</v>
      </c>
      <c r="M1219" s="365">
        <v>11.890325803407894</v>
      </c>
      <c r="N1219" s="365">
        <v>4.7694610778443112</v>
      </c>
      <c r="O1219" s="365">
        <v>6.0668090660970693</v>
      </c>
      <c r="P1219" s="244"/>
      <c r="Q1219" s="244"/>
      <c r="R1219" s="244">
        <v>1</v>
      </c>
    </row>
    <row r="1220" spans="1:18" ht="48">
      <c r="A1220" s="240">
        <v>103</v>
      </c>
      <c r="B1220" s="237" t="s">
        <v>2122</v>
      </c>
      <c r="C1220" s="241" t="s">
        <v>2123</v>
      </c>
      <c r="D1220" s="242">
        <v>368.35</v>
      </c>
      <c r="E1220" s="242">
        <v>196.66</v>
      </c>
      <c r="F1220" s="242">
        <v>3.15</v>
      </c>
      <c r="G1220" s="242">
        <v>168.54</v>
      </c>
      <c r="H1220" s="243">
        <v>3376.1</v>
      </c>
      <c r="I1220" s="243">
        <v>2338.41</v>
      </c>
      <c r="J1220" s="243">
        <v>15.19</v>
      </c>
      <c r="K1220" s="243">
        <v>1022.5</v>
      </c>
      <c r="L1220" s="365">
        <v>9.1654676258992804</v>
      </c>
      <c r="M1220" s="365">
        <v>11.890623410963084</v>
      </c>
      <c r="N1220" s="365">
        <v>4.822222222222222</v>
      </c>
      <c r="O1220" s="365">
        <v>6.0668090660970693</v>
      </c>
      <c r="P1220" s="244"/>
      <c r="Q1220" s="244"/>
      <c r="R1220" s="244">
        <v>1</v>
      </c>
    </row>
    <row r="1221" spans="1:18" ht="48">
      <c r="A1221" s="240">
        <v>104</v>
      </c>
      <c r="B1221" s="237" t="s">
        <v>2124</v>
      </c>
      <c r="C1221" s="241" t="s">
        <v>2125</v>
      </c>
      <c r="D1221" s="242">
        <v>484.89</v>
      </c>
      <c r="E1221" s="242">
        <v>313.2</v>
      </c>
      <c r="F1221" s="242">
        <v>3.15</v>
      </c>
      <c r="G1221" s="242">
        <v>168.54</v>
      </c>
      <c r="H1221" s="243">
        <v>4761.7299999999996</v>
      </c>
      <c r="I1221" s="243">
        <v>3724.04</v>
      </c>
      <c r="J1221" s="243">
        <v>15.19</v>
      </c>
      <c r="K1221" s="243">
        <v>1022.5</v>
      </c>
      <c r="L1221" s="365">
        <v>9.8202272680401741</v>
      </c>
      <c r="M1221" s="365">
        <v>11.89029374201788</v>
      </c>
      <c r="N1221" s="365">
        <v>4.822222222222222</v>
      </c>
      <c r="O1221" s="365">
        <v>6.0668090660970693</v>
      </c>
      <c r="P1221" s="244"/>
      <c r="Q1221" s="244"/>
      <c r="R1221" s="244">
        <v>1</v>
      </c>
    </row>
    <row r="1222" spans="1:18" ht="48">
      <c r="A1222" s="240">
        <v>105</v>
      </c>
      <c r="B1222" s="237" t="s">
        <v>2126</v>
      </c>
      <c r="C1222" s="241" t="s">
        <v>2127</v>
      </c>
      <c r="D1222" s="242">
        <v>177.22</v>
      </c>
      <c r="E1222" s="242">
        <v>107.85</v>
      </c>
      <c r="F1222" s="242">
        <v>3.34</v>
      </c>
      <c r="G1222" s="242">
        <v>66.03</v>
      </c>
      <c r="H1222" s="243">
        <v>1499.1</v>
      </c>
      <c r="I1222" s="243">
        <v>1282.3499999999999</v>
      </c>
      <c r="J1222" s="243">
        <v>15.93</v>
      </c>
      <c r="K1222" s="243">
        <v>200.82</v>
      </c>
      <c r="L1222" s="365">
        <v>8.458977542038145</v>
      </c>
      <c r="M1222" s="365">
        <v>11.890125173852573</v>
      </c>
      <c r="N1222" s="365">
        <v>4.7694610778443112</v>
      </c>
      <c r="O1222" s="365">
        <v>3.0413448432530665</v>
      </c>
      <c r="P1222" s="244"/>
      <c r="Q1222" s="244"/>
      <c r="R1222" s="244">
        <v>1</v>
      </c>
    </row>
    <row r="1223" spans="1:18" ht="48">
      <c r="A1223" s="240">
        <v>106</v>
      </c>
      <c r="B1223" s="237" t="s">
        <v>2128</v>
      </c>
      <c r="C1223" s="241" t="s">
        <v>2129</v>
      </c>
      <c r="D1223" s="242">
        <v>221.05</v>
      </c>
      <c r="E1223" s="242">
        <v>151.87</v>
      </c>
      <c r="F1223" s="242">
        <v>3.15</v>
      </c>
      <c r="G1223" s="242">
        <v>66.03</v>
      </c>
      <c r="H1223" s="243">
        <v>2021.75</v>
      </c>
      <c r="I1223" s="243">
        <v>1805.74</v>
      </c>
      <c r="J1223" s="243">
        <v>15.19</v>
      </c>
      <c r="K1223" s="243">
        <v>200.82</v>
      </c>
      <c r="L1223" s="365">
        <v>9.1461207871522276</v>
      </c>
      <c r="M1223" s="365">
        <v>11.890037532099822</v>
      </c>
      <c r="N1223" s="365">
        <v>4.822222222222222</v>
      </c>
      <c r="O1223" s="365">
        <v>3.0413448432530665</v>
      </c>
      <c r="P1223" s="244"/>
      <c r="Q1223" s="244"/>
      <c r="R1223" s="244">
        <v>1</v>
      </c>
    </row>
    <row r="1224" spans="1:18" ht="48">
      <c r="A1224" s="240">
        <v>107</v>
      </c>
      <c r="B1224" s="237" t="s">
        <v>2130</v>
      </c>
      <c r="C1224" s="241" t="s">
        <v>2131</v>
      </c>
      <c r="D1224" s="242">
        <v>359.93</v>
      </c>
      <c r="E1224" s="242">
        <v>290.75</v>
      </c>
      <c r="F1224" s="242">
        <v>3.15</v>
      </c>
      <c r="G1224" s="242">
        <v>66.03</v>
      </c>
      <c r="H1224" s="243">
        <v>3673.14</v>
      </c>
      <c r="I1224" s="243">
        <v>3457.13</v>
      </c>
      <c r="J1224" s="243">
        <v>15.19</v>
      </c>
      <c r="K1224" s="243">
        <v>200.82</v>
      </c>
      <c r="L1224" s="365">
        <v>10.205151001583641</v>
      </c>
      <c r="M1224" s="365">
        <v>11.890386930352538</v>
      </c>
      <c r="N1224" s="365">
        <v>4.822222222222222</v>
      </c>
      <c r="O1224" s="365">
        <v>3.0413448432530665</v>
      </c>
      <c r="P1224" s="244"/>
      <c r="Q1224" s="244"/>
      <c r="R1224" s="244">
        <v>1</v>
      </c>
    </row>
    <row r="1225" spans="1:18" ht="48">
      <c r="A1225" s="240">
        <v>108</v>
      </c>
      <c r="B1225" s="237" t="s">
        <v>2132</v>
      </c>
      <c r="C1225" s="241" t="s">
        <v>2133</v>
      </c>
      <c r="D1225" s="242">
        <v>152.72999999999999</v>
      </c>
      <c r="E1225" s="242">
        <v>105.31</v>
      </c>
      <c r="F1225" s="242">
        <v>3.34</v>
      </c>
      <c r="G1225" s="242">
        <v>44.08</v>
      </c>
      <c r="H1225" s="243">
        <v>1403.03</v>
      </c>
      <c r="I1225" s="243">
        <v>1252.18</v>
      </c>
      <c r="J1225" s="243">
        <v>15.93</v>
      </c>
      <c r="K1225" s="243">
        <v>134.91999999999999</v>
      </c>
      <c r="L1225" s="365">
        <v>9.1863419105611221</v>
      </c>
      <c r="M1225" s="365">
        <v>11.890418763650176</v>
      </c>
      <c r="N1225" s="365">
        <v>4.7694610778443112</v>
      </c>
      <c r="O1225" s="365">
        <v>3.0607985480943736</v>
      </c>
      <c r="P1225" s="244"/>
      <c r="Q1225" s="244"/>
      <c r="R1225" s="244">
        <v>1</v>
      </c>
    </row>
    <row r="1226" spans="1:18" ht="48">
      <c r="A1226" s="240">
        <v>109</v>
      </c>
      <c r="B1226" s="237" t="s">
        <v>2134</v>
      </c>
      <c r="C1226" s="241" t="s">
        <v>2135</v>
      </c>
      <c r="D1226" s="242">
        <v>173.52</v>
      </c>
      <c r="E1226" s="242">
        <v>126.29</v>
      </c>
      <c r="F1226" s="242">
        <v>3.15</v>
      </c>
      <c r="G1226" s="242">
        <v>44.08</v>
      </c>
      <c r="H1226" s="243">
        <v>1651.8</v>
      </c>
      <c r="I1226" s="243">
        <v>1501.69</v>
      </c>
      <c r="J1226" s="243">
        <v>15.19</v>
      </c>
      <c r="K1226" s="243">
        <v>134.91999999999999</v>
      </c>
      <c r="L1226" s="365">
        <v>9.5193637621023512</v>
      </c>
      <c r="M1226" s="365">
        <v>11.890806873069918</v>
      </c>
      <c r="N1226" s="365">
        <v>4.822222222222222</v>
      </c>
      <c r="O1226" s="365">
        <v>3.0607985480943736</v>
      </c>
      <c r="P1226" s="244"/>
      <c r="Q1226" s="244"/>
      <c r="R1226" s="244">
        <v>1</v>
      </c>
    </row>
    <row r="1227" spans="1:18" ht="48">
      <c r="A1227" s="240">
        <v>110</v>
      </c>
      <c r="B1227" s="237" t="s">
        <v>2136</v>
      </c>
      <c r="C1227" s="241" t="s">
        <v>2137</v>
      </c>
      <c r="D1227" s="242">
        <v>24.11</v>
      </c>
      <c r="E1227" s="242">
        <v>24.11</v>
      </c>
      <c r="F1227" s="242"/>
      <c r="G1227" s="242"/>
      <c r="H1227" s="243">
        <v>286.64</v>
      </c>
      <c r="I1227" s="243">
        <v>286.64</v>
      </c>
      <c r="J1227" s="243"/>
      <c r="K1227" s="243"/>
      <c r="L1227" s="365">
        <v>11.888842803815844</v>
      </c>
      <c r="M1227" s="365">
        <v>11.888842803815844</v>
      </c>
      <c r="N1227" s="365" t="s">
        <v>138</v>
      </c>
      <c r="O1227" s="365" t="s">
        <v>138</v>
      </c>
      <c r="P1227" s="244"/>
      <c r="Q1227" s="244"/>
      <c r="R1227" s="244">
        <v>1</v>
      </c>
    </row>
    <row r="1228" spans="1:18" ht="48">
      <c r="A1228" s="240">
        <v>111</v>
      </c>
      <c r="B1228" s="237" t="s">
        <v>2138</v>
      </c>
      <c r="C1228" s="241" t="s">
        <v>2139</v>
      </c>
      <c r="D1228" s="242">
        <v>30.45</v>
      </c>
      <c r="E1228" s="242">
        <v>30.45</v>
      </c>
      <c r="F1228" s="242"/>
      <c r="G1228" s="242"/>
      <c r="H1228" s="243">
        <v>362.08</v>
      </c>
      <c r="I1228" s="243">
        <v>362.08</v>
      </c>
      <c r="J1228" s="243"/>
      <c r="K1228" s="243"/>
      <c r="L1228" s="365">
        <v>11.890968801313628</v>
      </c>
      <c r="M1228" s="365">
        <v>11.890968801313628</v>
      </c>
      <c r="N1228" s="365" t="s">
        <v>138</v>
      </c>
      <c r="O1228" s="365" t="s">
        <v>138</v>
      </c>
      <c r="P1228" s="244"/>
      <c r="Q1228" s="244"/>
      <c r="R1228" s="244">
        <v>1</v>
      </c>
    </row>
    <row r="1229" spans="1:18" ht="48">
      <c r="A1229" s="240">
        <v>112</v>
      </c>
      <c r="B1229" s="237" t="s">
        <v>2140</v>
      </c>
      <c r="C1229" s="241" t="s">
        <v>2141</v>
      </c>
      <c r="D1229" s="242">
        <v>16.399999999999999</v>
      </c>
      <c r="E1229" s="242">
        <v>16.399999999999999</v>
      </c>
      <c r="F1229" s="242"/>
      <c r="G1229" s="242"/>
      <c r="H1229" s="243">
        <v>194.96</v>
      </c>
      <c r="I1229" s="243">
        <v>194.96</v>
      </c>
      <c r="J1229" s="243"/>
      <c r="K1229" s="243"/>
      <c r="L1229" s="365">
        <v>11.887804878048781</v>
      </c>
      <c r="M1229" s="365">
        <v>11.887804878048781</v>
      </c>
      <c r="N1229" s="365" t="s">
        <v>138</v>
      </c>
      <c r="O1229" s="365" t="s">
        <v>138</v>
      </c>
      <c r="P1229" s="244"/>
      <c r="Q1229" s="244"/>
      <c r="R1229" s="244">
        <v>1</v>
      </c>
    </row>
    <row r="1230" spans="1:18" ht="48">
      <c r="A1230" s="240">
        <v>113</v>
      </c>
      <c r="B1230" s="237" t="s">
        <v>2142</v>
      </c>
      <c r="C1230" s="241" t="s">
        <v>2143</v>
      </c>
      <c r="D1230" s="242">
        <v>14.54</v>
      </c>
      <c r="E1230" s="242">
        <v>14.54</v>
      </c>
      <c r="F1230" s="242"/>
      <c r="G1230" s="242"/>
      <c r="H1230" s="243">
        <v>172.91</v>
      </c>
      <c r="I1230" s="243">
        <v>172.91</v>
      </c>
      <c r="J1230" s="243"/>
      <c r="K1230" s="243"/>
      <c r="L1230" s="365">
        <v>11.892022008253095</v>
      </c>
      <c r="M1230" s="365">
        <v>11.892022008253095</v>
      </c>
      <c r="N1230" s="365" t="s">
        <v>138</v>
      </c>
      <c r="O1230" s="365" t="s">
        <v>138</v>
      </c>
      <c r="P1230" s="244"/>
      <c r="Q1230" s="244"/>
      <c r="R1230" s="244">
        <v>1</v>
      </c>
    </row>
    <row r="1231" spans="1:18" ht="48">
      <c r="A1231" s="240">
        <v>114</v>
      </c>
      <c r="B1231" s="237" t="s">
        <v>2144</v>
      </c>
      <c r="C1231" s="241" t="s">
        <v>2145</v>
      </c>
      <c r="D1231" s="242">
        <v>17.760000000000002</v>
      </c>
      <c r="E1231" s="242">
        <v>17.760000000000002</v>
      </c>
      <c r="F1231" s="242"/>
      <c r="G1231" s="242"/>
      <c r="H1231" s="243">
        <v>211.21</v>
      </c>
      <c r="I1231" s="243">
        <v>211.21</v>
      </c>
      <c r="J1231" s="243"/>
      <c r="K1231" s="243"/>
      <c r="L1231" s="365">
        <v>11.892454954954955</v>
      </c>
      <c r="M1231" s="365">
        <v>11.892454954954955</v>
      </c>
      <c r="N1231" s="365" t="s">
        <v>138</v>
      </c>
      <c r="O1231" s="365" t="s">
        <v>138</v>
      </c>
      <c r="P1231" s="244"/>
      <c r="Q1231" s="244"/>
      <c r="R1231" s="244">
        <v>1</v>
      </c>
    </row>
    <row r="1232" spans="1:18" ht="48">
      <c r="A1232" s="240">
        <v>115</v>
      </c>
      <c r="B1232" s="237" t="s">
        <v>2146</v>
      </c>
      <c r="C1232" s="241" t="s">
        <v>2147</v>
      </c>
      <c r="D1232" s="242">
        <v>17.760000000000002</v>
      </c>
      <c r="E1232" s="242">
        <v>17.760000000000002</v>
      </c>
      <c r="F1232" s="242"/>
      <c r="G1232" s="242"/>
      <c r="H1232" s="243">
        <v>211.21</v>
      </c>
      <c r="I1232" s="243">
        <v>211.21</v>
      </c>
      <c r="J1232" s="243"/>
      <c r="K1232" s="243"/>
      <c r="L1232" s="365">
        <v>11.892454954954955</v>
      </c>
      <c r="M1232" s="365">
        <v>11.892454954954955</v>
      </c>
      <c r="N1232" s="365" t="s">
        <v>138</v>
      </c>
      <c r="O1232" s="365" t="s">
        <v>138</v>
      </c>
      <c r="P1232" s="244"/>
      <c r="Q1232" s="244"/>
      <c r="R1232" s="244">
        <v>1</v>
      </c>
    </row>
    <row r="1233" spans="1:18" ht="12.75">
      <c r="A1233" s="202" t="s">
        <v>2148</v>
      </c>
      <c r="B1233" s="201"/>
      <c r="C1233" s="201"/>
      <c r="D1233" s="201"/>
      <c r="E1233" s="201"/>
      <c r="F1233" s="201"/>
      <c r="G1233" s="201"/>
      <c r="H1233" s="201"/>
      <c r="I1233" s="201"/>
      <c r="J1233" s="201"/>
      <c r="K1233" s="201"/>
      <c r="L1233" s="201"/>
      <c r="M1233" s="201"/>
      <c r="N1233" s="201"/>
      <c r="O1233" s="201"/>
      <c r="P1233" s="201"/>
      <c r="Q1233" s="201"/>
      <c r="R1233" s="201"/>
    </row>
    <row r="1234" spans="1:18" ht="48">
      <c r="A1234" s="240">
        <v>116</v>
      </c>
      <c r="B1234" s="237" t="s">
        <v>2149</v>
      </c>
      <c r="C1234" s="241" t="s">
        <v>2150</v>
      </c>
      <c r="D1234" s="242">
        <v>801.06</v>
      </c>
      <c r="E1234" s="242">
        <v>203.39</v>
      </c>
      <c r="F1234" s="242">
        <v>2.29</v>
      </c>
      <c r="G1234" s="242">
        <v>595.38</v>
      </c>
      <c r="H1234" s="243">
        <v>4818.45</v>
      </c>
      <c r="I1234" s="243">
        <v>2418.39</v>
      </c>
      <c r="J1234" s="243">
        <v>10.86</v>
      </c>
      <c r="K1234" s="243">
        <v>2389.1999999999998</v>
      </c>
      <c r="L1234" s="365">
        <v>6.0150925024342747</v>
      </c>
      <c r="M1234" s="365">
        <v>11.890407591327007</v>
      </c>
      <c r="N1234" s="365">
        <v>4.7423580786026198</v>
      </c>
      <c r="O1234" s="365">
        <v>4.0128993248009674</v>
      </c>
      <c r="P1234" s="244"/>
      <c r="Q1234" s="244"/>
      <c r="R1234" s="244">
        <v>2</v>
      </c>
    </row>
    <row r="1235" spans="1:18" ht="36">
      <c r="A1235" s="240">
        <v>117</v>
      </c>
      <c r="B1235" s="237" t="s">
        <v>2151</v>
      </c>
      <c r="C1235" s="241" t="s">
        <v>2152</v>
      </c>
      <c r="D1235" s="242">
        <v>848.2</v>
      </c>
      <c r="E1235" s="242">
        <v>250.72</v>
      </c>
      <c r="F1235" s="242">
        <v>2.1</v>
      </c>
      <c r="G1235" s="242">
        <v>595.38</v>
      </c>
      <c r="H1235" s="243">
        <v>5380.48</v>
      </c>
      <c r="I1235" s="243">
        <v>2981.16</v>
      </c>
      <c r="J1235" s="243">
        <v>10.119999999999999</v>
      </c>
      <c r="K1235" s="243">
        <v>2389.1999999999998</v>
      </c>
      <c r="L1235" s="365">
        <v>6.3434095732138642</v>
      </c>
      <c r="M1235" s="365">
        <v>11.890395660497767</v>
      </c>
      <c r="N1235" s="365">
        <v>4.8190476190476188</v>
      </c>
      <c r="O1235" s="365">
        <v>4.0128993248009674</v>
      </c>
      <c r="P1235" s="244"/>
      <c r="Q1235" s="244"/>
      <c r="R1235" s="244">
        <v>2</v>
      </c>
    </row>
    <row r="1236" spans="1:18" ht="36">
      <c r="A1236" s="240">
        <v>118</v>
      </c>
      <c r="B1236" s="237" t="s">
        <v>2153</v>
      </c>
      <c r="C1236" s="241" t="s">
        <v>2154</v>
      </c>
      <c r="D1236" s="242">
        <v>960.77</v>
      </c>
      <c r="E1236" s="242">
        <v>363.29</v>
      </c>
      <c r="F1236" s="242">
        <v>2.1</v>
      </c>
      <c r="G1236" s="242">
        <v>595.38</v>
      </c>
      <c r="H1236" s="243">
        <v>6718.96</v>
      </c>
      <c r="I1236" s="243">
        <v>4319.6400000000003</v>
      </c>
      <c r="J1236" s="243">
        <v>10.119999999999999</v>
      </c>
      <c r="K1236" s="243">
        <v>2389.1999999999998</v>
      </c>
      <c r="L1236" s="365">
        <v>6.9933074513150908</v>
      </c>
      <c r="M1236" s="365">
        <v>11.890335544606238</v>
      </c>
      <c r="N1236" s="365">
        <v>4.8190476190476188</v>
      </c>
      <c r="O1236" s="365">
        <v>4.0128993248009674</v>
      </c>
      <c r="P1236" s="244"/>
      <c r="Q1236" s="244"/>
      <c r="R1236" s="244">
        <v>2</v>
      </c>
    </row>
    <row r="1237" spans="1:18" ht="48">
      <c r="A1237" s="240">
        <v>119</v>
      </c>
      <c r="B1237" s="237" t="s">
        <v>2155</v>
      </c>
      <c r="C1237" s="241" t="s">
        <v>2156</v>
      </c>
      <c r="D1237" s="242">
        <v>24.3</v>
      </c>
      <c r="E1237" s="242">
        <v>24.3</v>
      </c>
      <c r="F1237" s="242"/>
      <c r="G1237" s="242"/>
      <c r="H1237" s="243">
        <v>288.99</v>
      </c>
      <c r="I1237" s="243">
        <v>288.99</v>
      </c>
      <c r="J1237" s="243"/>
      <c r="K1237" s="243"/>
      <c r="L1237" s="365">
        <v>11.892592592592592</v>
      </c>
      <c r="M1237" s="365">
        <v>11.892592592592592</v>
      </c>
      <c r="N1237" s="365" t="s">
        <v>138</v>
      </c>
      <c r="O1237" s="365" t="s">
        <v>138</v>
      </c>
      <c r="P1237" s="244"/>
      <c r="Q1237" s="244"/>
      <c r="R1237" s="244">
        <v>2</v>
      </c>
    </row>
    <row r="1238" spans="1:18" ht="48">
      <c r="A1238" s="240">
        <v>120</v>
      </c>
      <c r="B1238" s="237" t="s">
        <v>2157</v>
      </c>
      <c r="C1238" s="241" t="s">
        <v>2158</v>
      </c>
      <c r="D1238" s="242">
        <v>30.7</v>
      </c>
      <c r="E1238" s="242">
        <v>30.7</v>
      </c>
      <c r="F1238" s="242"/>
      <c r="G1238" s="242"/>
      <c r="H1238" s="243">
        <v>365.04</v>
      </c>
      <c r="I1238" s="243">
        <v>365.04</v>
      </c>
      <c r="J1238" s="243"/>
      <c r="K1238" s="243"/>
      <c r="L1238" s="365">
        <v>11.89055374592834</v>
      </c>
      <c r="M1238" s="365">
        <v>11.89055374592834</v>
      </c>
      <c r="N1238" s="365" t="s">
        <v>138</v>
      </c>
      <c r="O1238" s="365" t="s">
        <v>138</v>
      </c>
      <c r="P1238" s="244"/>
      <c r="Q1238" s="244"/>
      <c r="R1238" s="244">
        <v>2</v>
      </c>
    </row>
    <row r="1239" spans="1:18" ht="48">
      <c r="A1239" s="240">
        <v>121</v>
      </c>
      <c r="B1239" s="237" t="s">
        <v>2159</v>
      </c>
      <c r="C1239" s="241" t="s">
        <v>2160</v>
      </c>
      <c r="D1239" s="242">
        <v>48.61</v>
      </c>
      <c r="E1239" s="242">
        <v>48.61</v>
      </c>
      <c r="F1239" s="242"/>
      <c r="G1239" s="242"/>
      <c r="H1239" s="243">
        <v>577.98</v>
      </c>
      <c r="I1239" s="243">
        <v>577.98</v>
      </c>
      <c r="J1239" s="243"/>
      <c r="K1239" s="243"/>
      <c r="L1239" s="365">
        <v>11.890146060481383</v>
      </c>
      <c r="M1239" s="365">
        <v>11.890146060481383</v>
      </c>
      <c r="N1239" s="365" t="s">
        <v>138</v>
      </c>
      <c r="O1239" s="365" t="s">
        <v>138</v>
      </c>
      <c r="P1239" s="244"/>
      <c r="Q1239" s="244"/>
      <c r="R1239" s="244">
        <v>2</v>
      </c>
    </row>
    <row r="1240" spans="1:18" ht="12.75">
      <c r="A1240" s="202" t="s">
        <v>2161</v>
      </c>
      <c r="B1240" s="201"/>
      <c r="C1240" s="201"/>
      <c r="D1240" s="201"/>
      <c r="E1240" s="201"/>
      <c r="F1240" s="201"/>
      <c r="G1240" s="201"/>
      <c r="H1240" s="201"/>
      <c r="I1240" s="201"/>
      <c r="J1240" s="201"/>
      <c r="K1240" s="201"/>
      <c r="L1240" s="201"/>
      <c r="M1240" s="201"/>
      <c r="N1240" s="201"/>
      <c r="O1240" s="201"/>
      <c r="P1240" s="201"/>
      <c r="Q1240" s="201"/>
      <c r="R1240" s="201"/>
    </row>
    <row r="1241" spans="1:18" ht="72">
      <c r="A1241" s="240">
        <v>122</v>
      </c>
      <c r="B1241" s="237" t="s">
        <v>2162</v>
      </c>
      <c r="C1241" s="241" t="s">
        <v>2163</v>
      </c>
      <c r="D1241" s="242">
        <v>457.24</v>
      </c>
      <c r="E1241" s="242">
        <v>157.96</v>
      </c>
      <c r="F1241" s="242">
        <v>10.69</v>
      </c>
      <c r="G1241" s="242">
        <v>288.58999999999997</v>
      </c>
      <c r="H1241" s="243">
        <v>2979.01</v>
      </c>
      <c r="I1241" s="243">
        <v>1878.19</v>
      </c>
      <c r="J1241" s="243">
        <v>51.36</v>
      </c>
      <c r="K1241" s="243">
        <v>1049.46</v>
      </c>
      <c r="L1241" s="365">
        <v>6.5151998950223078</v>
      </c>
      <c r="M1241" s="365">
        <v>11.890288680678653</v>
      </c>
      <c r="N1241" s="365">
        <v>4.8044901777362021</v>
      </c>
      <c r="O1241" s="365">
        <v>3.6365085415295058</v>
      </c>
      <c r="P1241" s="244"/>
      <c r="Q1241" s="244"/>
      <c r="R1241" s="244">
        <v>3</v>
      </c>
    </row>
    <row r="1242" spans="1:18" ht="60">
      <c r="A1242" s="240">
        <v>123</v>
      </c>
      <c r="B1242" s="237" t="s">
        <v>2164</v>
      </c>
      <c r="C1242" s="241" t="s">
        <v>2165</v>
      </c>
      <c r="D1242" s="242">
        <v>495.66</v>
      </c>
      <c r="E1242" s="242">
        <v>196.58</v>
      </c>
      <c r="F1242" s="242">
        <v>10.49</v>
      </c>
      <c r="G1242" s="242">
        <v>288.58999999999997</v>
      </c>
      <c r="H1242" s="243">
        <v>3437.44</v>
      </c>
      <c r="I1242" s="243">
        <v>2337.36</v>
      </c>
      <c r="J1242" s="243">
        <v>50.62</v>
      </c>
      <c r="K1242" s="243">
        <v>1049.46</v>
      </c>
      <c r="L1242" s="365">
        <v>6.9350764637049584</v>
      </c>
      <c r="M1242" s="365">
        <v>11.890121070302166</v>
      </c>
      <c r="N1242" s="365">
        <v>4.8255481410867489</v>
      </c>
      <c r="O1242" s="365">
        <v>3.6365085415295058</v>
      </c>
      <c r="P1242" s="244"/>
      <c r="Q1242" s="244"/>
      <c r="R1242" s="244">
        <v>3</v>
      </c>
    </row>
    <row r="1243" spans="1:18" ht="60">
      <c r="A1243" s="240">
        <v>124</v>
      </c>
      <c r="B1243" s="237" t="s">
        <v>2166</v>
      </c>
      <c r="C1243" s="241" t="s">
        <v>2167</v>
      </c>
      <c r="D1243" s="242">
        <v>590.98</v>
      </c>
      <c r="E1243" s="242">
        <v>291.89999999999998</v>
      </c>
      <c r="F1243" s="242">
        <v>10.49</v>
      </c>
      <c r="G1243" s="242">
        <v>288.58999999999997</v>
      </c>
      <c r="H1243" s="243">
        <v>4570.8999999999996</v>
      </c>
      <c r="I1243" s="243">
        <v>3470.82</v>
      </c>
      <c r="J1243" s="243">
        <v>50.62</v>
      </c>
      <c r="K1243" s="243">
        <v>1049.46</v>
      </c>
      <c r="L1243" s="365">
        <v>7.7344410978374896</v>
      </c>
      <c r="M1243" s="365">
        <v>11.890441932168553</v>
      </c>
      <c r="N1243" s="365">
        <v>4.8255481410867489</v>
      </c>
      <c r="O1243" s="365">
        <v>3.6365085415295058</v>
      </c>
      <c r="P1243" s="244"/>
      <c r="Q1243" s="244"/>
      <c r="R1243" s="244">
        <v>3</v>
      </c>
    </row>
    <row r="1244" spans="1:18" ht="60">
      <c r="A1244" s="240">
        <v>125</v>
      </c>
      <c r="B1244" s="237" t="s">
        <v>2168</v>
      </c>
      <c r="C1244" s="241" t="s">
        <v>2169</v>
      </c>
      <c r="D1244" s="242">
        <v>724.79</v>
      </c>
      <c r="E1244" s="242">
        <v>224.3</v>
      </c>
      <c r="F1244" s="242">
        <v>10.69</v>
      </c>
      <c r="G1244" s="242">
        <v>489.8</v>
      </c>
      <c r="H1244" s="243">
        <v>5072.07</v>
      </c>
      <c r="I1244" s="243">
        <v>2666.96</v>
      </c>
      <c r="J1244" s="243">
        <v>51.36</v>
      </c>
      <c r="K1244" s="243">
        <v>2353.75</v>
      </c>
      <c r="L1244" s="365">
        <v>6.9979856234219566</v>
      </c>
      <c r="M1244" s="365">
        <v>11.890147124386981</v>
      </c>
      <c r="N1244" s="365">
        <v>4.8044901777362021</v>
      </c>
      <c r="O1244" s="365">
        <v>4.8055328705594116</v>
      </c>
      <c r="P1244" s="244"/>
      <c r="Q1244" s="244"/>
      <c r="R1244" s="244">
        <v>3</v>
      </c>
    </row>
    <row r="1245" spans="1:18" ht="60">
      <c r="A1245" s="240">
        <v>126</v>
      </c>
      <c r="B1245" s="237" t="s">
        <v>2170</v>
      </c>
      <c r="C1245" s="241" t="s">
        <v>2171</v>
      </c>
      <c r="D1245" s="242">
        <v>777.7</v>
      </c>
      <c r="E1245" s="242">
        <v>277.41000000000003</v>
      </c>
      <c r="F1245" s="242">
        <v>10.49</v>
      </c>
      <c r="G1245" s="242">
        <v>489.8</v>
      </c>
      <c r="H1245" s="243">
        <v>5702.85</v>
      </c>
      <c r="I1245" s="243">
        <v>3298.48</v>
      </c>
      <c r="J1245" s="243">
        <v>50.62</v>
      </c>
      <c r="K1245" s="243">
        <v>2353.75</v>
      </c>
      <c r="L1245" s="365">
        <v>7.3329690111868331</v>
      </c>
      <c r="M1245" s="365">
        <v>11.890270718431202</v>
      </c>
      <c r="N1245" s="365">
        <v>4.8255481410867489</v>
      </c>
      <c r="O1245" s="365">
        <v>4.8055328705594116</v>
      </c>
      <c r="P1245" s="244"/>
      <c r="Q1245" s="244"/>
      <c r="R1245" s="244">
        <v>3</v>
      </c>
    </row>
    <row r="1246" spans="1:18" ht="60">
      <c r="A1246" s="240">
        <v>127</v>
      </c>
      <c r="B1246" s="237" t="s">
        <v>2172</v>
      </c>
      <c r="C1246" s="241" t="s">
        <v>2173</v>
      </c>
      <c r="D1246" s="242">
        <v>871.75</v>
      </c>
      <c r="E1246" s="242">
        <v>371.46</v>
      </c>
      <c r="F1246" s="242">
        <v>10.49</v>
      </c>
      <c r="G1246" s="242">
        <v>489.8</v>
      </c>
      <c r="H1246" s="243">
        <v>6821.21</v>
      </c>
      <c r="I1246" s="243">
        <v>4416.84</v>
      </c>
      <c r="J1246" s="243">
        <v>50.62</v>
      </c>
      <c r="K1246" s="243">
        <v>2353.75</v>
      </c>
      <c r="L1246" s="365">
        <v>7.824731861198738</v>
      </c>
      <c r="M1246" s="365">
        <v>11.89048618963011</v>
      </c>
      <c r="N1246" s="365">
        <v>4.8255481410867489</v>
      </c>
      <c r="O1246" s="365">
        <v>4.8055328705594116</v>
      </c>
      <c r="P1246" s="244"/>
      <c r="Q1246" s="244"/>
      <c r="R1246" s="244">
        <v>3</v>
      </c>
    </row>
    <row r="1247" spans="1:18" ht="60">
      <c r="A1247" s="240">
        <v>128</v>
      </c>
      <c r="B1247" s="237" t="s">
        <v>2174</v>
      </c>
      <c r="C1247" s="241" t="s">
        <v>2175</v>
      </c>
      <c r="D1247" s="242">
        <v>960.26</v>
      </c>
      <c r="E1247" s="242">
        <v>353.37</v>
      </c>
      <c r="F1247" s="242">
        <v>10.69</v>
      </c>
      <c r="G1247" s="242">
        <v>596.20000000000005</v>
      </c>
      <c r="H1247" s="243">
        <v>7071.87</v>
      </c>
      <c r="I1247" s="243">
        <v>4201.72</v>
      </c>
      <c r="J1247" s="243">
        <v>51.36</v>
      </c>
      <c r="K1247" s="243">
        <v>2818.79</v>
      </c>
      <c r="L1247" s="365">
        <v>7.3645366879803387</v>
      </c>
      <c r="M1247" s="365">
        <v>11.890426465178143</v>
      </c>
      <c r="N1247" s="365">
        <v>4.8044901777362021</v>
      </c>
      <c r="O1247" s="365">
        <v>4.7279268701777921</v>
      </c>
      <c r="P1247" s="244"/>
      <c r="Q1247" s="244"/>
      <c r="R1247" s="244">
        <v>3</v>
      </c>
    </row>
    <row r="1248" spans="1:18" ht="60">
      <c r="A1248" s="240">
        <v>129</v>
      </c>
      <c r="B1248" s="237" t="s">
        <v>2176</v>
      </c>
      <c r="C1248" s="241" t="s">
        <v>2177</v>
      </c>
      <c r="D1248" s="242">
        <v>1067.3399999999999</v>
      </c>
      <c r="E1248" s="242">
        <v>460.65</v>
      </c>
      <c r="F1248" s="242">
        <v>10.49</v>
      </c>
      <c r="G1248" s="242">
        <v>596.20000000000005</v>
      </c>
      <c r="H1248" s="243">
        <v>8346.74</v>
      </c>
      <c r="I1248" s="243">
        <v>5477.33</v>
      </c>
      <c r="J1248" s="243">
        <v>50.62</v>
      </c>
      <c r="K1248" s="243">
        <v>2818.79</v>
      </c>
      <c r="L1248" s="365">
        <v>7.8201322914909968</v>
      </c>
      <c r="M1248" s="365">
        <v>11.890437425377185</v>
      </c>
      <c r="N1248" s="365">
        <v>4.8255481410867489</v>
      </c>
      <c r="O1248" s="365">
        <v>4.7279268701777921</v>
      </c>
      <c r="P1248" s="244"/>
      <c r="Q1248" s="244"/>
      <c r="R1248" s="244">
        <v>3</v>
      </c>
    </row>
    <row r="1249" spans="1:18" ht="60">
      <c r="A1249" s="240">
        <v>130</v>
      </c>
      <c r="B1249" s="237" t="s">
        <v>2178</v>
      </c>
      <c r="C1249" s="241" t="s">
        <v>2179</v>
      </c>
      <c r="D1249" s="242">
        <v>1126.49</v>
      </c>
      <c r="E1249" s="242">
        <v>519.79999999999995</v>
      </c>
      <c r="F1249" s="242">
        <v>10.49</v>
      </c>
      <c r="G1249" s="242">
        <v>596.20000000000005</v>
      </c>
      <c r="H1249" s="243">
        <v>9049.9599999999991</v>
      </c>
      <c r="I1249" s="243">
        <v>6180.55</v>
      </c>
      <c r="J1249" s="243">
        <v>50.62</v>
      </c>
      <c r="K1249" s="243">
        <v>2818.79</v>
      </c>
      <c r="L1249" s="365">
        <v>8.0337686086871596</v>
      </c>
      <c r="M1249" s="365">
        <v>11.890246248557139</v>
      </c>
      <c r="N1249" s="365">
        <v>4.8255481410867489</v>
      </c>
      <c r="O1249" s="365">
        <v>4.7279268701777921</v>
      </c>
      <c r="P1249" s="244"/>
      <c r="Q1249" s="244"/>
      <c r="R1249" s="244">
        <v>3</v>
      </c>
    </row>
    <row r="1250" spans="1:18" ht="60">
      <c r="A1250" s="240">
        <v>131</v>
      </c>
      <c r="B1250" s="237" t="s">
        <v>2180</v>
      </c>
      <c r="C1250" s="241" t="s">
        <v>2181</v>
      </c>
      <c r="D1250" s="242">
        <v>1394.71</v>
      </c>
      <c r="E1250" s="242">
        <v>651.29999999999995</v>
      </c>
      <c r="F1250" s="242">
        <v>10.69</v>
      </c>
      <c r="G1250" s="242">
        <v>732.72</v>
      </c>
      <c r="H1250" s="243">
        <v>11189.89</v>
      </c>
      <c r="I1250" s="243">
        <v>7744.25</v>
      </c>
      <c r="J1250" s="243">
        <v>51.36</v>
      </c>
      <c r="K1250" s="243">
        <v>3394.28</v>
      </c>
      <c r="L1250" s="365">
        <v>8.023094406722544</v>
      </c>
      <c r="M1250" s="365">
        <v>11.890449869491787</v>
      </c>
      <c r="N1250" s="365">
        <v>4.8044901777362021</v>
      </c>
      <c r="O1250" s="365">
        <v>4.6324380390872371</v>
      </c>
      <c r="P1250" s="244"/>
      <c r="Q1250" s="244"/>
      <c r="R1250" s="244">
        <v>3</v>
      </c>
    </row>
    <row r="1251" spans="1:18" ht="60">
      <c r="A1251" s="240">
        <v>132</v>
      </c>
      <c r="B1251" s="237" t="s">
        <v>2182</v>
      </c>
      <c r="C1251" s="241" t="s">
        <v>2183</v>
      </c>
      <c r="D1251" s="242">
        <v>1552.47</v>
      </c>
      <c r="E1251" s="242">
        <v>809.26</v>
      </c>
      <c r="F1251" s="242">
        <v>10.49</v>
      </c>
      <c r="G1251" s="242">
        <v>732.72</v>
      </c>
      <c r="H1251" s="243">
        <v>13067.34</v>
      </c>
      <c r="I1251" s="243">
        <v>9622.44</v>
      </c>
      <c r="J1251" s="243">
        <v>50.62</v>
      </c>
      <c r="K1251" s="243">
        <v>3394.28</v>
      </c>
      <c r="L1251" s="365">
        <v>8.4171288334074088</v>
      </c>
      <c r="M1251" s="365">
        <v>11.890418406939673</v>
      </c>
      <c r="N1251" s="365">
        <v>4.8255481410867489</v>
      </c>
      <c r="O1251" s="365">
        <v>4.6324380390872371</v>
      </c>
      <c r="P1251" s="244"/>
      <c r="Q1251" s="244"/>
      <c r="R1251" s="244">
        <v>3</v>
      </c>
    </row>
    <row r="1252" spans="1:18" ht="60">
      <c r="A1252" s="240">
        <v>133</v>
      </c>
      <c r="B1252" s="237" t="s">
        <v>2184</v>
      </c>
      <c r="C1252" s="241" t="s">
        <v>2185</v>
      </c>
      <c r="D1252" s="242">
        <v>1622.51</v>
      </c>
      <c r="E1252" s="242">
        <v>879.3</v>
      </c>
      <c r="F1252" s="242">
        <v>10.49</v>
      </c>
      <c r="G1252" s="242">
        <v>732.72</v>
      </c>
      <c r="H1252" s="243">
        <v>13900.14</v>
      </c>
      <c r="I1252" s="243">
        <v>10455.24</v>
      </c>
      <c r="J1252" s="243">
        <v>50.62</v>
      </c>
      <c r="K1252" s="243">
        <v>3394.28</v>
      </c>
      <c r="L1252" s="365">
        <v>8.5670596791391116</v>
      </c>
      <c r="M1252" s="365">
        <v>11.890412828386216</v>
      </c>
      <c r="N1252" s="365">
        <v>4.8255481410867489</v>
      </c>
      <c r="O1252" s="365">
        <v>4.6324380390872371</v>
      </c>
      <c r="P1252" s="244"/>
      <c r="Q1252" s="244"/>
      <c r="R1252" s="244">
        <v>3</v>
      </c>
    </row>
    <row r="1253" spans="1:18" ht="12.75">
      <c r="A1253" s="202" t="s">
        <v>2186</v>
      </c>
      <c r="B1253" s="201"/>
      <c r="C1253" s="201"/>
      <c r="D1253" s="201"/>
      <c r="E1253" s="201"/>
      <c r="F1253" s="201"/>
      <c r="G1253" s="201"/>
      <c r="H1253" s="201"/>
      <c r="I1253" s="201"/>
      <c r="J1253" s="201"/>
      <c r="K1253" s="201"/>
      <c r="L1253" s="201"/>
      <c r="M1253" s="201"/>
      <c r="N1253" s="201"/>
      <c r="O1253" s="201"/>
      <c r="P1253" s="201"/>
      <c r="Q1253" s="201"/>
      <c r="R1253" s="201"/>
    </row>
    <row r="1254" spans="1:18" ht="60">
      <c r="A1254" s="240">
        <v>134</v>
      </c>
      <c r="B1254" s="237" t="s">
        <v>2187</v>
      </c>
      <c r="C1254" s="241" t="s">
        <v>2188</v>
      </c>
      <c r="D1254" s="242">
        <v>1053.29</v>
      </c>
      <c r="E1254" s="242">
        <v>334.12</v>
      </c>
      <c r="F1254" s="242">
        <v>21.18</v>
      </c>
      <c r="G1254" s="242">
        <v>697.99</v>
      </c>
      <c r="H1254" s="243">
        <v>6993.76</v>
      </c>
      <c r="I1254" s="243">
        <v>3972.76</v>
      </c>
      <c r="J1254" s="243">
        <v>101.98</v>
      </c>
      <c r="K1254" s="243">
        <v>2919.02</v>
      </c>
      <c r="L1254" s="365">
        <v>6.6399187308338634</v>
      </c>
      <c r="M1254" s="365">
        <v>11.890219082964204</v>
      </c>
      <c r="N1254" s="365">
        <v>4.8149197355996227</v>
      </c>
      <c r="O1254" s="365">
        <v>4.1820369919339822</v>
      </c>
      <c r="P1254" s="244"/>
      <c r="Q1254" s="244"/>
      <c r="R1254" s="244">
        <v>4</v>
      </c>
    </row>
    <row r="1255" spans="1:18" ht="60">
      <c r="A1255" s="240">
        <v>135</v>
      </c>
      <c r="B1255" s="237" t="s">
        <v>2189</v>
      </c>
      <c r="C1255" s="241" t="s">
        <v>2190</v>
      </c>
      <c r="D1255" s="242">
        <v>1132.6500000000001</v>
      </c>
      <c r="E1255" s="242">
        <v>413.68</v>
      </c>
      <c r="F1255" s="242">
        <v>20.98</v>
      </c>
      <c r="G1255" s="242">
        <v>697.99</v>
      </c>
      <c r="H1255" s="243">
        <v>7939.04</v>
      </c>
      <c r="I1255" s="243">
        <v>4918.78</v>
      </c>
      <c r="J1255" s="243">
        <v>101.24</v>
      </c>
      <c r="K1255" s="243">
        <v>2919.02</v>
      </c>
      <c r="L1255" s="365">
        <v>7.0092614664724318</v>
      </c>
      <c r="M1255" s="365">
        <v>11.890301682459871</v>
      </c>
      <c r="N1255" s="365">
        <v>4.8255481410867489</v>
      </c>
      <c r="O1255" s="365">
        <v>4.1820369919339822</v>
      </c>
      <c r="P1255" s="244"/>
      <c r="Q1255" s="244"/>
      <c r="R1255" s="244">
        <v>4</v>
      </c>
    </row>
    <row r="1256" spans="1:18" ht="60">
      <c r="A1256" s="240">
        <v>136</v>
      </c>
      <c r="B1256" s="237" t="s">
        <v>2191</v>
      </c>
      <c r="C1256" s="241" t="s">
        <v>2192</v>
      </c>
      <c r="D1256" s="242">
        <v>1219.51</v>
      </c>
      <c r="E1256" s="242">
        <v>500.54</v>
      </c>
      <c r="F1256" s="242">
        <v>20.98</v>
      </c>
      <c r="G1256" s="242">
        <v>697.99</v>
      </c>
      <c r="H1256" s="243">
        <v>8971.86</v>
      </c>
      <c r="I1256" s="243">
        <v>5951.6</v>
      </c>
      <c r="J1256" s="243">
        <v>101.24</v>
      </c>
      <c r="K1256" s="243">
        <v>2919.02</v>
      </c>
      <c r="L1256" s="365">
        <v>7.3569384424891968</v>
      </c>
      <c r="M1256" s="365">
        <v>11.890358412914052</v>
      </c>
      <c r="N1256" s="365">
        <v>4.8255481410867489</v>
      </c>
      <c r="O1256" s="365">
        <v>4.1820369919339822</v>
      </c>
      <c r="P1256" s="244"/>
      <c r="Q1256" s="244"/>
      <c r="R1256" s="244">
        <v>4</v>
      </c>
    </row>
    <row r="1257" spans="1:18" ht="60">
      <c r="A1257" s="240">
        <v>137</v>
      </c>
      <c r="B1257" s="237" t="s">
        <v>2193</v>
      </c>
      <c r="C1257" s="241" t="s">
        <v>2194</v>
      </c>
      <c r="D1257" s="242">
        <v>1417.25</v>
      </c>
      <c r="E1257" s="242">
        <v>540.32000000000005</v>
      </c>
      <c r="F1257" s="242">
        <v>21.18</v>
      </c>
      <c r="G1257" s="242">
        <v>855.75</v>
      </c>
      <c r="H1257" s="243">
        <v>10049.84</v>
      </c>
      <c r="I1257" s="243">
        <v>6424.61</v>
      </c>
      <c r="J1257" s="243">
        <v>101.98</v>
      </c>
      <c r="K1257" s="243">
        <v>3523.25</v>
      </c>
      <c r="L1257" s="365">
        <v>7.0910848474157699</v>
      </c>
      <c r="M1257" s="365">
        <v>11.890379774948178</v>
      </c>
      <c r="N1257" s="365">
        <v>4.8149197355996227</v>
      </c>
      <c r="O1257" s="365">
        <v>4.1171486999707856</v>
      </c>
      <c r="P1257" s="244"/>
      <c r="Q1257" s="244"/>
      <c r="R1257" s="244">
        <v>4</v>
      </c>
    </row>
    <row r="1258" spans="1:18" ht="60">
      <c r="A1258" s="240">
        <v>138</v>
      </c>
      <c r="B1258" s="237" t="s">
        <v>2195</v>
      </c>
      <c r="C1258" s="241" t="s">
        <v>2196</v>
      </c>
      <c r="D1258" s="242">
        <v>1549.72</v>
      </c>
      <c r="E1258" s="242">
        <v>672.99</v>
      </c>
      <c r="F1258" s="242">
        <v>20.98</v>
      </c>
      <c r="G1258" s="242">
        <v>855.75</v>
      </c>
      <c r="H1258" s="243">
        <v>11626.63</v>
      </c>
      <c r="I1258" s="243">
        <v>8002.14</v>
      </c>
      <c r="J1258" s="243">
        <v>101.24</v>
      </c>
      <c r="K1258" s="243">
        <v>3523.25</v>
      </c>
      <c r="L1258" s="365">
        <v>7.5024068864052857</v>
      </c>
      <c r="M1258" s="365">
        <v>11.890429278295368</v>
      </c>
      <c r="N1258" s="365">
        <v>4.8255481410867489</v>
      </c>
      <c r="O1258" s="365">
        <v>4.1171486999707856</v>
      </c>
      <c r="P1258" s="244"/>
      <c r="Q1258" s="244"/>
      <c r="R1258" s="244">
        <v>4</v>
      </c>
    </row>
    <row r="1259" spans="1:18" ht="60">
      <c r="A1259" s="240">
        <v>139</v>
      </c>
      <c r="B1259" s="237" t="s">
        <v>2197</v>
      </c>
      <c r="C1259" s="241" t="s">
        <v>2198</v>
      </c>
      <c r="D1259" s="242">
        <v>1625.69</v>
      </c>
      <c r="E1259" s="242">
        <v>748.96</v>
      </c>
      <c r="F1259" s="242">
        <v>20.98</v>
      </c>
      <c r="G1259" s="242">
        <v>855.75</v>
      </c>
      <c r="H1259" s="243">
        <v>12529.87</v>
      </c>
      <c r="I1259" s="243">
        <v>8905.3799999999992</v>
      </c>
      <c r="J1259" s="243">
        <v>101.24</v>
      </c>
      <c r="K1259" s="243">
        <v>3523.25</v>
      </c>
      <c r="L1259" s="365">
        <v>7.7074165431293791</v>
      </c>
      <c r="M1259" s="365">
        <v>11.890327921384317</v>
      </c>
      <c r="N1259" s="365">
        <v>4.8255481410867489</v>
      </c>
      <c r="O1259" s="365">
        <v>4.1171486999707856</v>
      </c>
      <c r="P1259" s="244"/>
      <c r="Q1259" s="244"/>
      <c r="R1259" s="244">
        <v>4</v>
      </c>
    </row>
    <row r="1260" spans="1:18" ht="60">
      <c r="A1260" s="240">
        <v>140</v>
      </c>
      <c r="B1260" s="237" t="s">
        <v>2199</v>
      </c>
      <c r="C1260" s="241" t="s">
        <v>2200</v>
      </c>
      <c r="D1260" s="242">
        <v>1646.2</v>
      </c>
      <c r="E1260" s="242">
        <v>562.01</v>
      </c>
      <c r="F1260" s="242">
        <v>21.18</v>
      </c>
      <c r="G1260" s="242">
        <v>1063.01</v>
      </c>
      <c r="H1260" s="243">
        <v>11092.28</v>
      </c>
      <c r="I1260" s="243">
        <v>6682.5</v>
      </c>
      <c r="J1260" s="243">
        <v>101.98</v>
      </c>
      <c r="K1260" s="243">
        <v>4307.8</v>
      </c>
      <c r="L1260" s="365">
        <v>6.7381120155509659</v>
      </c>
      <c r="M1260" s="365">
        <v>11.890357822814542</v>
      </c>
      <c r="N1260" s="365">
        <v>4.8149197355996227</v>
      </c>
      <c r="O1260" s="365">
        <v>4.0524548216855907</v>
      </c>
      <c r="P1260" s="244"/>
      <c r="Q1260" s="244"/>
      <c r="R1260" s="244">
        <v>4</v>
      </c>
    </row>
    <row r="1261" spans="1:18" ht="60">
      <c r="A1261" s="240">
        <v>141</v>
      </c>
      <c r="B1261" s="237" t="s">
        <v>2201</v>
      </c>
      <c r="C1261" s="241" t="s">
        <v>2202</v>
      </c>
      <c r="D1261" s="242">
        <v>2076.61</v>
      </c>
      <c r="E1261" s="242">
        <v>992.62</v>
      </c>
      <c r="F1261" s="242">
        <v>20.98</v>
      </c>
      <c r="G1261" s="242">
        <v>1063.01</v>
      </c>
      <c r="H1261" s="243">
        <v>16211.6</v>
      </c>
      <c r="I1261" s="243">
        <v>11802.56</v>
      </c>
      <c r="J1261" s="243">
        <v>101.24</v>
      </c>
      <c r="K1261" s="243">
        <v>4307.8</v>
      </c>
      <c r="L1261" s="365">
        <v>7.8067619822691787</v>
      </c>
      <c r="M1261" s="365">
        <v>11.890310491426728</v>
      </c>
      <c r="N1261" s="365">
        <v>4.8255481410867489</v>
      </c>
      <c r="O1261" s="365">
        <v>4.0524548216855907</v>
      </c>
      <c r="P1261" s="244"/>
      <c r="Q1261" s="244"/>
      <c r="R1261" s="244">
        <v>4</v>
      </c>
    </row>
    <row r="1262" spans="1:18" ht="60">
      <c r="A1262" s="240">
        <v>142</v>
      </c>
      <c r="B1262" s="237" t="s">
        <v>2203</v>
      </c>
      <c r="C1262" s="241" t="s">
        <v>2204</v>
      </c>
      <c r="D1262" s="242">
        <v>2140.5100000000002</v>
      </c>
      <c r="E1262" s="242">
        <v>1056.52</v>
      </c>
      <c r="F1262" s="242">
        <v>20.98</v>
      </c>
      <c r="G1262" s="242">
        <v>1063.01</v>
      </c>
      <c r="H1262" s="243">
        <v>16971.43</v>
      </c>
      <c r="I1262" s="243">
        <v>12562.39</v>
      </c>
      <c r="J1262" s="243">
        <v>101.24</v>
      </c>
      <c r="K1262" s="243">
        <v>4307.8</v>
      </c>
      <c r="L1262" s="365">
        <v>7.9286852198775053</v>
      </c>
      <c r="M1262" s="365">
        <v>11.890347556127663</v>
      </c>
      <c r="N1262" s="365">
        <v>4.8255481410867489</v>
      </c>
      <c r="O1262" s="365">
        <v>4.0524548216855907</v>
      </c>
      <c r="P1262" s="244"/>
      <c r="Q1262" s="244"/>
      <c r="R1262" s="244">
        <v>4</v>
      </c>
    </row>
    <row r="1263" spans="1:18" ht="12.75">
      <c r="A1263" s="202" t="s">
        <v>2205</v>
      </c>
      <c r="B1263" s="201"/>
      <c r="C1263" s="201"/>
      <c r="D1263" s="201"/>
      <c r="E1263" s="201"/>
      <c r="F1263" s="201"/>
      <c r="G1263" s="201"/>
      <c r="H1263" s="201"/>
      <c r="I1263" s="201"/>
      <c r="J1263" s="201"/>
      <c r="K1263" s="201"/>
      <c r="L1263" s="201"/>
      <c r="M1263" s="201"/>
      <c r="N1263" s="201"/>
      <c r="O1263" s="201"/>
      <c r="P1263" s="201"/>
      <c r="Q1263" s="201"/>
      <c r="R1263" s="201"/>
    </row>
    <row r="1264" spans="1:18" ht="48">
      <c r="A1264" s="240">
        <v>143</v>
      </c>
      <c r="B1264" s="237" t="s">
        <v>2206</v>
      </c>
      <c r="C1264" s="241" t="s">
        <v>2207</v>
      </c>
      <c r="D1264" s="242">
        <v>348.59</v>
      </c>
      <c r="E1264" s="242">
        <v>240.45</v>
      </c>
      <c r="F1264" s="242">
        <v>4.3899999999999997</v>
      </c>
      <c r="G1264" s="242">
        <v>103.75</v>
      </c>
      <c r="H1264" s="243">
        <v>3532.57</v>
      </c>
      <c r="I1264" s="243">
        <v>2858.99</v>
      </c>
      <c r="J1264" s="243">
        <v>20.99</v>
      </c>
      <c r="K1264" s="243">
        <v>652.59</v>
      </c>
      <c r="L1264" s="365">
        <v>10.133882211193667</v>
      </c>
      <c r="M1264" s="365">
        <v>11.890164275317114</v>
      </c>
      <c r="N1264" s="365">
        <v>4.7813211845102508</v>
      </c>
      <c r="O1264" s="365">
        <v>6.2900240963855421</v>
      </c>
      <c r="P1264" s="244"/>
      <c r="Q1264" s="244"/>
      <c r="R1264" s="244">
        <v>5</v>
      </c>
    </row>
    <row r="1265" spans="1:18" ht="48">
      <c r="A1265" s="240">
        <v>144</v>
      </c>
      <c r="B1265" s="237" t="s">
        <v>2208</v>
      </c>
      <c r="C1265" s="241" t="s">
        <v>2209</v>
      </c>
      <c r="D1265" s="242">
        <v>401.39</v>
      </c>
      <c r="E1265" s="242">
        <v>293.44</v>
      </c>
      <c r="F1265" s="242">
        <v>4.2</v>
      </c>
      <c r="G1265" s="242">
        <v>103.75</v>
      </c>
      <c r="H1265" s="243">
        <v>4161.78</v>
      </c>
      <c r="I1265" s="243">
        <v>3488.94</v>
      </c>
      <c r="J1265" s="243">
        <v>20.25</v>
      </c>
      <c r="K1265" s="243">
        <v>652.59</v>
      </c>
      <c r="L1265" s="365">
        <v>10.36841974139864</v>
      </c>
      <c r="M1265" s="365">
        <v>11.889790076335878</v>
      </c>
      <c r="N1265" s="365">
        <v>4.8214285714285712</v>
      </c>
      <c r="O1265" s="365">
        <v>6.2900240963855421</v>
      </c>
      <c r="P1265" s="244"/>
      <c r="Q1265" s="244"/>
      <c r="R1265" s="244">
        <v>5</v>
      </c>
    </row>
    <row r="1266" spans="1:18" ht="48">
      <c r="A1266" s="240">
        <v>145</v>
      </c>
      <c r="B1266" s="237" t="s">
        <v>2210</v>
      </c>
      <c r="C1266" s="241" t="s">
        <v>2211</v>
      </c>
      <c r="D1266" s="242">
        <v>588.86</v>
      </c>
      <c r="E1266" s="242">
        <v>480.91</v>
      </c>
      <c r="F1266" s="242">
        <v>4.2</v>
      </c>
      <c r="G1266" s="242">
        <v>103.75</v>
      </c>
      <c r="H1266" s="243">
        <v>6390.83</v>
      </c>
      <c r="I1266" s="243">
        <v>5717.99</v>
      </c>
      <c r="J1266" s="243">
        <v>20.25</v>
      </c>
      <c r="K1266" s="243">
        <v>652.59</v>
      </c>
      <c r="L1266" s="365">
        <v>10.852885235879496</v>
      </c>
      <c r="M1266" s="365">
        <v>11.889937826204486</v>
      </c>
      <c r="N1266" s="365">
        <v>4.8214285714285712</v>
      </c>
      <c r="O1266" s="365">
        <v>6.2900240963855421</v>
      </c>
      <c r="P1266" s="244"/>
      <c r="Q1266" s="244"/>
      <c r="R1266" s="244">
        <v>5</v>
      </c>
    </row>
    <row r="1267" spans="1:18" ht="48">
      <c r="A1267" s="240">
        <v>146</v>
      </c>
      <c r="B1267" s="237" t="s">
        <v>2212</v>
      </c>
      <c r="C1267" s="241" t="s">
        <v>2213</v>
      </c>
      <c r="D1267" s="242">
        <v>287.45999999999998</v>
      </c>
      <c r="E1267" s="242">
        <v>179.32</v>
      </c>
      <c r="F1267" s="242">
        <v>4.3899999999999997</v>
      </c>
      <c r="G1267" s="242">
        <v>103.75</v>
      </c>
      <c r="H1267" s="243">
        <v>2805.71</v>
      </c>
      <c r="I1267" s="243">
        <v>2132.13</v>
      </c>
      <c r="J1267" s="243">
        <v>20.99</v>
      </c>
      <c r="K1267" s="243">
        <v>652.59</v>
      </c>
      <c r="L1267" s="365">
        <v>9.7603492659848339</v>
      </c>
      <c r="M1267" s="365">
        <v>11.890084764666518</v>
      </c>
      <c r="N1267" s="365">
        <v>4.7813211845102508</v>
      </c>
      <c r="O1267" s="365">
        <v>6.2900240963855421</v>
      </c>
      <c r="P1267" s="244"/>
      <c r="Q1267" s="244"/>
      <c r="R1267" s="244">
        <v>5</v>
      </c>
    </row>
    <row r="1268" spans="1:18" ht="48">
      <c r="A1268" s="240">
        <v>147</v>
      </c>
      <c r="B1268" s="237" t="s">
        <v>2214</v>
      </c>
      <c r="C1268" s="241" t="s">
        <v>2215</v>
      </c>
      <c r="D1268" s="242">
        <v>325.31</v>
      </c>
      <c r="E1268" s="242">
        <v>217.36</v>
      </c>
      <c r="F1268" s="242">
        <v>4.2</v>
      </c>
      <c r="G1268" s="242">
        <v>103.75</v>
      </c>
      <c r="H1268" s="243">
        <v>3257.24</v>
      </c>
      <c r="I1268" s="243">
        <v>2584.4</v>
      </c>
      <c r="J1268" s="243">
        <v>20.25</v>
      </c>
      <c r="K1268" s="243">
        <v>652.59</v>
      </c>
      <c r="L1268" s="365">
        <v>10.01272632258461</v>
      </c>
      <c r="M1268" s="365">
        <v>11.889952153110048</v>
      </c>
      <c r="N1268" s="365">
        <v>4.8214285714285712</v>
      </c>
      <c r="O1268" s="365">
        <v>6.2900240963855421</v>
      </c>
      <c r="P1268" s="244"/>
      <c r="Q1268" s="244"/>
      <c r="R1268" s="244">
        <v>5</v>
      </c>
    </row>
    <row r="1269" spans="1:18" ht="48">
      <c r="A1269" s="240">
        <v>148</v>
      </c>
      <c r="B1269" s="237" t="s">
        <v>2216</v>
      </c>
      <c r="C1269" s="241" t="s">
        <v>2217</v>
      </c>
      <c r="D1269" s="242">
        <v>467.95</v>
      </c>
      <c r="E1269" s="242">
        <v>360</v>
      </c>
      <c r="F1269" s="242">
        <v>4.2</v>
      </c>
      <c r="G1269" s="242">
        <v>103.75</v>
      </c>
      <c r="H1269" s="243">
        <v>4953.25</v>
      </c>
      <c r="I1269" s="243">
        <v>4280.41</v>
      </c>
      <c r="J1269" s="243">
        <v>20.25</v>
      </c>
      <c r="K1269" s="243">
        <v>652.59</v>
      </c>
      <c r="L1269" s="365">
        <v>10.584998397264664</v>
      </c>
      <c r="M1269" s="365">
        <v>11.890027777777778</v>
      </c>
      <c r="N1269" s="365">
        <v>4.8214285714285712</v>
      </c>
      <c r="O1269" s="365">
        <v>6.2900240963855421</v>
      </c>
      <c r="P1269" s="244"/>
      <c r="Q1269" s="244"/>
      <c r="R1269" s="244">
        <v>5</v>
      </c>
    </row>
    <row r="1270" spans="1:18" ht="48">
      <c r="A1270" s="240">
        <v>149</v>
      </c>
      <c r="B1270" s="237" t="s">
        <v>2218</v>
      </c>
      <c r="C1270" s="241" t="s">
        <v>2219</v>
      </c>
      <c r="D1270" s="242">
        <v>207.43</v>
      </c>
      <c r="E1270" s="242">
        <v>100.53</v>
      </c>
      <c r="F1270" s="242">
        <v>3.15</v>
      </c>
      <c r="G1270" s="242">
        <v>103.75</v>
      </c>
      <c r="H1270" s="243">
        <v>1863.07</v>
      </c>
      <c r="I1270" s="243">
        <v>1195.29</v>
      </c>
      <c r="J1270" s="243">
        <v>15.19</v>
      </c>
      <c r="K1270" s="243">
        <v>652.59</v>
      </c>
      <c r="L1270" s="365">
        <v>8.9816805669382429</v>
      </c>
      <c r="M1270" s="365">
        <v>11.889883616830796</v>
      </c>
      <c r="N1270" s="365">
        <v>4.822222222222222</v>
      </c>
      <c r="O1270" s="365">
        <v>6.2900240963855421</v>
      </c>
      <c r="P1270" s="244"/>
      <c r="Q1270" s="244"/>
      <c r="R1270" s="244">
        <v>5</v>
      </c>
    </row>
    <row r="1271" spans="1:18" ht="48">
      <c r="A1271" s="240">
        <v>150</v>
      </c>
      <c r="B1271" s="237" t="s">
        <v>2220</v>
      </c>
      <c r="C1271" s="241" t="s">
        <v>2221</v>
      </c>
      <c r="D1271" s="242">
        <v>225.09</v>
      </c>
      <c r="E1271" s="242">
        <v>118.19</v>
      </c>
      <c r="F1271" s="242">
        <v>3.15</v>
      </c>
      <c r="G1271" s="242">
        <v>103.75</v>
      </c>
      <c r="H1271" s="243">
        <v>2073.0500000000002</v>
      </c>
      <c r="I1271" s="243">
        <v>1405.27</v>
      </c>
      <c r="J1271" s="243">
        <v>15.19</v>
      </c>
      <c r="K1271" s="243">
        <v>652.59</v>
      </c>
      <c r="L1271" s="365">
        <v>9.2098716069127917</v>
      </c>
      <c r="M1271" s="365">
        <v>11.889923005330401</v>
      </c>
      <c r="N1271" s="365">
        <v>4.822222222222222</v>
      </c>
      <c r="O1271" s="365">
        <v>6.2900240963855421</v>
      </c>
      <c r="P1271" s="244"/>
      <c r="Q1271" s="244"/>
      <c r="R1271" s="244">
        <v>5</v>
      </c>
    </row>
    <row r="1272" spans="1:18" ht="48">
      <c r="A1272" s="240">
        <v>151</v>
      </c>
      <c r="B1272" s="237" t="s">
        <v>2222</v>
      </c>
      <c r="C1272" s="241" t="s">
        <v>2223</v>
      </c>
      <c r="D1272" s="242">
        <v>28.53</v>
      </c>
      <c r="E1272" s="242">
        <v>28.53</v>
      </c>
      <c r="F1272" s="242"/>
      <c r="G1272" s="242"/>
      <c r="H1272" s="243">
        <v>339.2</v>
      </c>
      <c r="I1272" s="243">
        <v>339.2</v>
      </c>
      <c r="J1272" s="243"/>
      <c r="K1272" s="243"/>
      <c r="L1272" s="365">
        <v>11.889239397125831</v>
      </c>
      <c r="M1272" s="365">
        <v>11.889239397125831</v>
      </c>
      <c r="N1272" s="365" t="s">
        <v>138</v>
      </c>
      <c r="O1272" s="365" t="s">
        <v>138</v>
      </c>
      <c r="P1272" s="244"/>
      <c r="Q1272" s="244"/>
      <c r="R1272" s="244">
        <v>5</v>
      </c>
    </row>
    <row r="1273" spans="1:18" ht="48">
      <c r="A1273" s="240">
        <v>152</v>
      </c>
      <c r="B1273" s="237" t="s">
        <v>2224</v>
      </c>
      <c r="C1273" s="241" t="s">
        <v>2225</v>
      </c>
      <c r="D1273" s="242">
        <v>35.32</v>
      </c>
      <c r="E1273" s="242">
        <v>35.32</v>
      </c>
      <c r="F1273" s="242"/>
      <c r="G1273" s="242"/>
      <c r="H1273" s="243">
        <v>419.97</v>
      </c>
      <c r="I1273" s="243">
        <v>419.97</v>
      </c>
      <c r="J1273" s="243"/>
      <c r="K1273" s="243"/>
      <c r="L1273" s="365">
        <v>11.890430351075878</v>
      </c>
      <c r="M1273" s="365">
        <v>11.890430351075878</v>
      </c>
      <c r="N1273" s="365" t="s">
        <v>138</v>
      </c>
      <c r="O1273" s="365" t="s">
        <v>138</v>
      </c>
      <c r="P1273" s="244"/>
      <c r="Q1273" s="244"/>
      <c r="R1273" s="244">
        <v>5</v>
      </c>
    </row>
    <row r="1274" spans="1:18" ht="48">
      <c r="A1274" s="240">
        <v>153</v>
      </c>
      <c r="B1274" s="237" t="s">
        <v>2226</v>
      </c>
      <c r="C1274" s="241" t="s">
        <v>2227</v>
      </c>
      <c r="D1274" s="242">
        <v>57.06</v>
      </c>
      <c r="E1274" s="242">
        <v>57.06</v>
      </c>
      <c r="F1274" s="242"/>
      <c r="G1274" s="242"/>
      <c r="H1274" s="243">
        <v>678.41</v>
      </c>
      <c r="I1274" s="243">
        <v>678.41</v>
      </c>
      <c r="J1274" s="243"/>
      <c r="K1274" s="243"/>
      <c r="L1274" s="365">
        <v>11.889414651244303</v>
      </c>
      <c r="M1274" s="365">
        <v>11.889414651244303</v>
      </c>
      <c r="N1274" s="365" t="s">
        <v>138</v>
      </c>
      <c r="O1274" s="365" t="s">
        <v>138</v>
      </c>
      <c r="P1274" s="244"/>
      <c r="Q1274" s="244"/>
      <c r="R1274" s="244">
        <v>5</v>
      </c>
    </row>
    <row r="1275" spans="1:18" ht="48">
      <c r="A1275" s="240">
        <v>154</v>
      </c>
      <c r="B1275" s="237" t="s">
        <v>2228</v>
      </c>
      <c r="C1275" s="241" t="s">
        <v>2229</v>
      </c>
      <c r="D1275" s="242">
        <v>17.66</v>
      </c>
      <c r="E1275" s="242">
        <v>17.66</v>
      </c>
      <c r="F1275" s="242"/>
      <c r="G1275" s="242"/>
      <c r="H1275" s="243">
        <v>209.98</v>
      </c>
      <c r="I1275" s="243">
        <v>209.98</v>
      </c>
      <c r="J1275" s="243"/>
      <c r="K1275" s="243"/>
      <c r="L1275" s="365">
        <v>11.890147225368063</v>
      </c>
      <c r="M1275" s="365">
        <v>11.890147225368063</v>
      </c>
      <c r="N1275" s="365" t="s">
        <v>138</v>
      </c>
      <c r="O1275" s="365" t="s">
        <v>138</v>
      </c>
      <c r="P1275" s="244"/>
      <c r="Q1275" s="244"/>
      <c r="R1275" s="244">
        <v>5</v>
      </c>
    </row>
    <row r="1276" spans="1:18" ht="48">
      <c r="A1276" s="240">
        <v>155</v>
      </c>
      <c r="B1276" s="237" t="s">
        <v>2230</v>
      </c>
      <c r="C1276" s="241" t="s">
        <v>2231</v>
      </c>
      <c r="D1276" s="242">
        <v>17.66</v>
      </c>
      <c r="E1276" s="242">
        <v>17.66</v>
      </c>
      <c r="F1276" s="242"/>
      <c r="G1276" s="242"/>
      <c r="H1276" s="243">
        <v>209.98</v>
      </c>
      <c r="I1276" s="243">
        <v>209.98</v>
      </c>
      <c r="J1276" s="243"/>
      <c r="K1276" s="243"/>
      <c r="L1276" s="365">
        <v>11.890147225368063</v>
      </c>
      <c r="M1276" s="365">
        <v>11.890147225368063</v>
      </c>
      <c r="N1276" s="365" t="s">
        <v>138</v>
      </c>
      <c r="O1276" s="365" t="s">
        <v>138</v>
      </c>
      <c r="P1276" s="244"/>
      <c r="Q1276" s="244"/>
      <c r="R1276" s="244">
        <v>5</v>
      </c>
    </row>
    <row r="1277" spans="1:18" ht="48">
      <c r="A1277" s="240">
        <v>156</v>
      </c>
      <c r="B1277" s="237" t="s">
        <v>2232</v>
      </c>
      <c r="C1277" s="241" t="s">
        <v>2233</v>
      </c>
      <c r="D1277" s="242">
        <v>35.32</v>
      </c>
      <c r="E1277" s="242">
        <v>35.32</v>
      </c>
      <c r="F1277" s="242"/>
      <c r="G1277" s="242"/>
      <c r="H1277" s="243">
        <v>419.97</v>
      </c>
      <c r="I1277" s="243">
        <v>419.97</v>
      </c>
      <c r="J1277" s="243"/>
      <c r="K1277" s="243"/>
      <c r="L1277" s="365">
        <v>11.890430351075878</v>
      </c>
      <c r="M1277" s="365">
        <v>11.890430351075878</v>
      </c>
      <c r="N1277" s="365" t="s">
        <v>138</v>
      </c>
      <c r="O1277" s="365" t="s">
        <v>138</v>
      </c>
      <c r="P1277" s="244"/>
      <c r="Q1277" s="244"/>
      <c r="R1277" s="244">
        <v>5</v>
      </c>
    </row>
    <row r="1278" spans="1:18" ht="12.75">
      <c r="A1278" s="202" t="s">
        <v>2234</v>
      </c>
      <c r="B1278" s="201"/>
      <c r="C1278" s="201"/>
      <c r="D1278" s="201"/>
      <c r="E1278" s="201"/>
      <c r="F1278" s="201"/>
      <c r="G1278" s="201"/>
      <c r="H1278" s="201"/>
      <c r="I1278" s="201"/>
      <c r="J1278" s="201"/>
      <c r="K1278" s="201"/>
      <c r="L1278" s="201"/>
      <c r="M1278" s="201"/>
      <c r="N1278" s="201"/>
      <c r="O1278" s="201"/>
      <c r="P1278" s="201"/>
      <c r="Q1278" s="201"/>
      <c r="R1278" s="201"/>
    </row>
    <row r="1279" spans="1:18" ht="48">
      <c r="A1279" s="240">
        <v>157</v>
      </c>
      <c r="B1279" s="237" t="s">
        <v>2235</v>
      </c>
      <c r="C1279" s="241" t="s">
        <v>2236</v>
      </c>
      <c r="D1279" s="242">
        <v>456.26</v>
      </c>
      <c r="E1279" s="242">
        <v>262.19</v>
      </c>
      <c r="F1279" s="242">
        <v>5.44</v>
      </c>
      <c r="G1279" s="242">
        <v>188.63</v>
      </c>
      <c r="H1279" s="243">
        <v>4284.12</v>
      </c>
      <c r="I1279" s="243">
        <v>3117.43</v>
      </c>
      <c r="J1279" s="243">
        <v>26.05</v>
      </c>
      <c r="K1279" s="243">
        <v>1140.6400000000001</v>
      </c>
      <c r="L1279" s="365">
        <v>9.3896462543286727</v>
      </c>
      <c r="M1279" s="365">
        <v>11.889965292345245</v>
      </c>
      <c r="N1279" s="365">
        <v>4.7886029411764701</v>
      </c>
      <c r="O1279" s="365">
        <v>6.0469702592376615</v>
      </c>
      <c r="P1279" s="244"/>
      <c r="Q1279" s="244"/>
      <c r="R1279" s="244">
        <v>6</v>
      </c>
    </row>
    <row r="1280" spans="1:18" ht="48">
      <c r="A1280" s="240">
        <v>158</v>
      </c>
      <c r="B1280" s="237" t="s">
        <v>2237</v>
      </c>
      <c r="C1280" s="241" t="s">
        <v>2238</v>
      </c>
      <c r="D1280" s="242">
        <v>506.34</v>
      </c>
      <c r="E1280" s="242">
        <v>312.45999999999998</v>
      </c>
      <c r="F1280" s="242">
        <v>5.25</v>
      </c>
      <c r="G1280" s="242">
        <v>188.63</v>
      </c>
      <c r="H1280" s="243">
        <v>4881.03</v>
      </c>
      <c r="I1280" s="243">
        <v>3715.08</v>
      </c>
      <c r="J1280" s="243">
        <v>25.31</v>
      </c>
      <c r="K1280" s="243">
        <v>1140.6400000000001</v>
      </c>
      <c r="L1280" s="365">
        <v>9.6398269937196357</v>
      </c>
      <c r="M1280" s="365">
        <v>11.889777891570121</v>
      </c>
      <c r="N1280" s="365">
        <v>4.8209523809523809</v>
      </c>
      <c r="O1280" s="365">
        <v>6.0469702592376615</v>
      </c>
      <c r="P1280" s="244"/>
      <c r="Q1280" s="244"/>
      <c r="R1280" s="244">
        <v>6</v>
      </c>
    </row>
    <row r="1281" spans="1:18" ht="48">
      <c r="A1281" s="240">
        <v>159</v>
      </c>
      <c r="B1281" s="237" t="s">
        <v>2239</v>
      </c>
      <c r="C1281" s="241" t="s">
        <v>2240</v>
      </c>
      <c r="D1281" s="242">
        <v>718.26</v>
      </c>
      <c r="E1281" s="242">
        <v>524.38</v>
      </c>
      <c r="F1281" s="242">
        <v>5.25</v>
      </c>
      <c r="G1281" s="242">
        <v>188.63</v>
      </c>
      <c r="H1281" s="243">
        <v>7400.82</v>
      </c>
      <c r="I1281" s="243">
        <v>6234.87</v>
      </c>
      <c r="J1281" s="243">
        <v>25.31</v>
      </c>
      <c r="K1281" s="243">
        <v>1140.6400000000001</v>
      </c>
      <c r="L1281" s="365">
        <v>10.30381755910116</v>
      </c>
      <c r="M1281" s="365">
        <v>11.889984362485221</v>
      </c>
      <c r="N1281" s="365">
        <v>4.8209523809523809</v>
      </c>
      <c r="O1281" s="365">
        <v>6.0469702592376615</v>
      </c>
      <c r="P1281" s="244"/>
      <c r="Q1281" s="244"/>
      <c r="R1281" s="244">
        <v>6</v>
      </c>
    </row>
    <row r="1282" spans="1:18" ht="48">
      <c r="A1282" s="240">
        <v>160</v>
      </c>
      <c r="B1282" s="237" t="s">
        <v>2241</v>
      </c>
      <c r="C1282" s="241" t="s">
        <v>2242</v>
      </c>
      <c r="D1282" s="242">
        <v>437.24</v>
      </c>
      <c r="E1282" s="242">
        <v>243.17</v>
      </c>
      <c r="F1282" s="242">
        <v>5.44</v>
      </c>
      <c r="G1282" s="242">
        <v>188.63</v>
      </c>
      <c r="H1282" s="243">
        <v>4057.99</v>
      </c>
      <c r="I1282" s="243">
        <v>2891.3</v>
      </c>
      <c r="J1282" s="243">
        <v>26.05</v>
      </c>
      <c r="K1282" s="243">
        <v>1140.6400000000001</v>
      </c>
      <c r="L1282" s="365">
        <v>9.2809212331900088</v>
      </c>
      <c r="M1282" s="365">
        <v>11.890035777439653</v>
      </c>
      <c r="N1282" s="365">
        <v>4.7886029411764701</v>
      </c>
      <c r="O1282" s="365">
        <v>6.0469702592376615</v>
      </c>
      <c r="P1282" s="244"/>
      <c r="Q1282" s="244"/>
      <c r="R1282" s="244">
        <v>6</v>
      </c>
    </row>
    <row r="1283" spans="1:18" ht="48">
      <c r="A1283" s="240">
        <v>161</v>
      </c>
      <c r="B1283" s="237" t="s">
        <v>2243</v>
      </c>
      <c r="C1283" s="241" t="s">
        <v>2244</v>
      </c>
      <c r="D1283" s="242">
        <v>487.32</v>
      </c>
      <c r="E1283" s="242">
        <v>293.44</v>
      </c>
      <c r="F1283" s="242">
        <v>5.25</v>
      </c>
      <c r="G1283" s="242">
        <v>188.63</v>
      </c>
      <c r="H1283" s="243">
        <v>4654.8900000000003</v>
      </c>
      <c r="I1283" s="243">
        <v>3488.94</v>
      </c>
      <c r="J1283" s="243">
        <v>25.31</v>
      </c>
      <c r="K1283" s="243">
        <v>1140.6400000000001</v>
      </c>
      <c r="L1283" s="365">
        <v>9.5520192070918508</v>
      </c>
      <c r="M1283" s="365">
        <v>11.889790076335878</v>
      </c>
      <c r="N1283" s="365">
        <v>4.8209523809523809</v>
      </c>
      <c r="O1283" s="365">
        <v>6.0469702592376615</v>
      </c>
      <c r="P1283" s="244"/>
      <c r="Q1283" s="244"/>
      <c r="R1283" s="244">
        <v>6</v>
      </c>
    </row>
    <row r="1284" spans="1:18" ht="48">
      <c r="A1284" s="240">
        <v>162</v>
      </c>
      <c r="B1284" s="237" t="s">
        <v>2245</v>
      </c>
      <c r="C1284" s="241" t="s">
        <v>2246</v>
      </c>
      <c r="D1284" s="242">
        <v>680.22</v>
      </c>
      <c r="E1284" s="242">
        <v>486.34</v>
      </c>
      <c r="F1284" s="242">
        <v>5.25</v>
      </c>
      <c r="G1284" s="242">
        <v>188.63</v>
      </c>
      <c r="H1284" s="243">
        <v>6948.55</v>
      </c>
      <c r="I1284" s="243">
        <v>5782.6</v>
      </c>
      <c r="J1284" s="243">
        <v>25.31</v>
      </c>
      <c r="K1284" s="243">
        <v>1140.6400000000001</v>
      </c>
      <c r="L1284" s="365">
        <v>10.215150980565111</v>
      </c>
      <c r="M1284" s="365">
        <v>11.890035777439653</v>
      </c>
      <c r="N1284" s="365">
        <v>4.8209523809523809</v>
      </c>
      <c r="O1284" s="365">
        <v>6.0469702592376615</v>
      </c>
      <c r="P1284" s="244"/>
      <c r="Q1284" s="244"/>
      <c r="R1284" s="244">
        <v>6</v>
      </c>
    </row>
    <row r="1285" spans="1:18" ht="48">
      <c r="A1285" s="240">
        <v>163</v>
      </c>
      <c r="B1285" s="237" t="s">
        <v>2247</v>
      </c>
      <c r="C1285" s="241" t="s">
        <v>2248</v>
      </c>
      <c r="D1285" s="242">
        <v>334.11</v>
      </c>
      <c r="E1285" s="242">
        <v>141.28</v>
      </c>
      <c r="F1285" s="242">
        <v>4.2</v>
      </c>
      <c r="G1285" s="242">
        <v>188.63</v>
      </c>
      <c r="H1285" s="243">
        <v>2840.75</v>
      </c>
      <c r="I1285" s="243">
        <v>1679.86</v>
      </c>
      <c r="J1285" s="243">
        <v>20.25</v>
      </c>
      <c r="K1285" s="243">
        <v>1140.6400000000001</v>
      </c>
      <c r="L1285" s="365">
        <v>8.5024393163928043</v>
      </c>
      <c r="M1285" s="365">
        <v>11.890288788221969</v>
      </c>
      <c r="N1285" s="365">
        <v>4.8214285714285712</v>
      </c>
      <c r="O1285" s="365">
        <v>6.0469702592376615</v>
      </c>
      <c r="P1285" s="244"/>
      <c r="Q1285" s="244"/>
      <c r="R1285" s="244">
        <v>6</v>
      </c>
    </row>
    <row r="1286" spans="1:18" ht="48">
      <c r="A1286" s="240">
        <v>164</v>
      </c>
      <c r="B1286" s="237" t="s">
        <v>2249</v>
      </c>
      <c r="C1286" s="241" t="s">
        <v>2250</v>
      </c>
      <c r="D1286" s="242">
        <v>359.93</v>
      </c>
      <c r="E1286" s="242">
        <v>167.1</v>
      </c>
      <c r="F1286" s="242">
        <v>4.2</v>
      </c>
      <c r="G1286" s="242">
        <v>188.63</v>
      </c>
      <c r="H1286" s="243">
        <v>3147.65</v>
      </c>
      <c r="I1286" s="243">
        <v>1986.76</v>
      </c>
      <c r="J1286" s="243">
        <v>20.25</v>
      </c>
      <c r="K1286" s="243">
        <v>1140.6400000000001</v>
      </c>
      <c r="L1286" s="365">
        <v>8.7451726724640899</v>
      </c>
      <c r="M1286" s="365">
        <v>11.889646918013167</v>
      </c>
      <c r="N1286" s="365">
        <v>4.8214285714285712</v>
      </c>
      <c r="O1286" s="365">
        <v>6.0469702592376615</v>
      </c>
      <c r="P1286" s="244"/>
      <c r="Q1286" s="244"/>
      <c r="R1286" s="244">
        <v>6</v>
      </c>
    </row>
    <row r="1287" spans="1:18" ht="48">
      <c r="A1287" s="240">
        <v>165</v>
      </c>
      <c r="B1287" s="237" t="s">
        <v>2251</v>
      </c>
      <c r="C1287" s="241" t="s">
        <v>2252</v>
      </c>
      <c r="D1287" s="242">
        <v>35.32</v>
      </c>
      <c r="E1287" s="242">
        <v>35.32</v>
      </c>
      <c r="F1287" s="242"/>
      <c r="G1287" s="242"/>
      <c r="H1287" s="243">
        <v>419.97</v>
      </c>
      <c r="I1287" s="243">
        <v>419.97</v>
      </c>
      <c r="J1287" s="243"/>
      <c r="K1287" s="243"/>
      <c r="L1287" s="365">
        <v>11.890430351075878</v>
      </c>
      <c r="M1287" s="365">
        <v>11.890430351075878</v>
      </c>
      <c r="N1287" s="365" t="s">
        <v>138</v>
      </c>
      <c r="O1287" s="365" t="s">
        <v>138</v>
      </c>
      <c r="P1287" s="244"/>
      <c r="Q1287" s="244"/>
      <c r="R1287" s="244">
        <v>6</v>
      </c>
    </row>
    <row r="1288" spans="1:18" ht="48">
      <c r="A1288" s="240">
        <v>166</v>
      </c>
      <c r="B1288" s="237" t="s">
        <v>2253</v>
      </c>
      <c r="C1288" s="241" t="s">
        <v>2254</v>
      </c>
      <c r="D1288" s="242">
        <v>42.11</v>
      </c>
      <c r="E1288" s="242">
        <v>42.11</v>
      </c>
      <c r="F1288" s="242"/>
      <c r="G1288" s="242"/>
      <c r="H1288" s="243">
        <v>500.73</v>
      </c>
      <c r="I1288" s="243">
        <v>500.73</v>
      </c>
      <c r="J1288" s="243"/>
      <c r="K1288" s="243"/>
      <c r="L1288" s="365">
        <v>11.890999762526716</v>
      </c>
      <c r="M1288" s="365">
        <v>11.890999762526716</v>
      </c>
      <c r="N1288" s="365" t="s">
        <v>138</v>
      </c>
      <c r="O1288" s="365" t="s">
        <v>138</v>
      </c>
      <c r="P1288" s="244"/>
      <c r="Q1288" s="244"/>
      <c r="R1288" s="244">
        <v>6</v>
      </c>
    </row>
    <row r="1289" spans="1:18" ht="48">
      <c r="A1289" s="240">
        <v>167</v>
      </c>
      <c r="B1289" s="237" t="s">
        <v>2255</v>
      </c>
      <c r="C1289" s="241" t="s">
        <v>2256</v>
      </c>
      <c r="D1289" s="242">
        <v>70.64</v>
      </c>
      <c r="E1289" s="242">
        <v>70.64</v>
      </c>
      <c r="F1289" s="242"/>
      <c r="G1289" s="242"/>
      <c r="H1289" s="243">
        <v>839.93</v>
      </c>
      <c r="I1289" s="243">
        <v>839.93</v>
      </c>
      <c r="J1289" s="243"/>
      <c r="K1289" s="243"/>
      <c r="L1289" s="365">
        <v>11.890288788221969</v>
      </c>
      <c r="M1289" s="365">
        <v>11.890288788221969</v>
      </c>
      <c r="N1289" s="365" t="s">
        <v>138</v>
      </c>
      <c r="O1289" s="365" t="s">
        <v>138</v>
      </c>
      <c r="P1289" s="244"/>
      <c r="Q1289" s="244"/>
      <c r="R1289" s="244">
        <v>6</v>
      </c>
    </row>
    <row r="1290" spans="1:18" ht="48">
      <c r="A1290" s="240">
        <v>168</v>
      </c>
      <c r="B1290" s="237" t="s">
        <v>2257</v>
      </c>
      <c r="C1290" s="241" t="s">
        <v>2258</v>
      </c>
      <c r="D1290" s="242">
        <v>23.09</v>
      </c>
      <c r="E1290" s="242">
        <v>23.09</v>
      </c>
      <c r="F1290" s="242"/>
      <c r="G1290" s="242"/>
      <c r="H1290" s="243">
        <v>274.58999999999997</v>
      </c>
      <c r="I1290" s="243">
        <v>274.58999999999997</v>
      </c>
      <c r="J1290" s="243"/>
      <c r="K1290" s="243"/>
      <c r="L1290" s="365">
        <v>11.892161108705066</v>
      </c>
      <c r="M1290" s="365">
        <v>11.892161108705066</v>
      </c>
      <c r="N1290" s="365" t="s">
        <v>138</v>
      </c>
      <c r="O1290" s="365" t="s">
        <v>138</v>
      </c>
      <c r="P1290" s="244"/>
      <c r="Q1290" s="244"/>
      <c r="R1290" s="244">
        <v>6</v>
      </c>
    </row>
    <row r="1291" spans="1:18" ht="48">
      <c r="A1291" s="240">
        <v>169</v>
      </c>
      <c r="B1291" s="237" t="s">
        <v>2259</v>
      </c>
      <c r="C1291" s="241" t="s">
        <v>2260</v>
      </c>
      <c r="D1291" s="242">
        <v>28.53</v>
      </c>
      <c r="E1291" s="242">
        <v>28.53</v>
      </c>
      <c r="F1291" s="242"/>
      <c r="G1291" s="242"/>
      <c r="H1291" s="243">
        <v>339.2</v>
      </c>
      <c r="I1291" s="243">
        <v>339.2</v>
      </c>
      <c r="J1291" s="243"/>
      <c r="K1291" s="243"/>
      <c r="L1291" s="365">
        <v>11.889239397125831</v>
      </c>
      <c r="M1291" s="365">
        <v>11.889239397125831</v>
      </c>
      <c r="N1291" s="365" t="s">
        <v>138</v>
      </c>
      <c r="O1291" s="365" t="s">
        <v>138</v>
      </c>
      <c r="P1291" s="244"/>
      <c r="Q1291" s="244"/>
      <c r="R1291" s="244">
        <v>6</v>
      </c>
    </row>
    <row r="1292" spans="1:18" ht="48">
      <c r="A1292" s="240">
        <v>170</v>
      </c>
      <c r="B1292" s="237" t="s">
        <v>2261</v>
      </c>
      <c r="C1292" s="241" t="s">
        <v>2262</v>
      </c>
      <c r="D1292" s="242">
        <v>46.19</v>
      </c>
      <c r="E1292" s="242">
        <v>46.19</v>
      </c>
      <c r="F1292" s="242"/>
      <c r="G1292" s="242"/>
      <c r="H1292" s="243">
        <v>549.19000000000005</v>
      </c>
      <c r="I1292" s="243">
        <v>549.19000000000005</v>
      </c>
      <c r="J1292" s="243"/>
      <c r="K1292" s="243"/>
      <c r="L1292" s="365">
        <v>11.889802987659669</v>
      </c>
      <c r="M1292" s="365">
        <v>11.889802987659669</v>
      </c>
      <c r="N1292" s="365" t="s">
        <v>138</v>
      </c>
      <c r="O1292" s="365" t="s">
        <v>138</v>
      </c>
      <c r="P1292" s="244"/>
      <c r="Q1292" s="244"/>
      <c r="R1292" s="244">
        <v>6</v>
      </c>
    </row>
    <row r="1293" spans="1:18" ht="12.75">
      <c r="A1293" s="202" t="s">
        <v>2263</v>
      </c>
      <c r="B1293" s="201"/>
      <c r="C1293" s="201"/>
      <c r="D1293" s="201"/>
      <c r="E1293" s="201"/>
      <c r="F1293" s="201"/>
      <c r="G1293" s="201"/>
      <c r="H1293" s="201"/>
      <c r="I1293" s="201"/>
      <c r="J1293" s="201"/>
      <c r="K1293" s="201"/>
      <c r="L1293" s="201"/>
      <c r="M1293" s="201"/>
      <c r="N1293" s="201"/>
      <c r="O1293" s="201"/>
      <c r="P1293" s="201"/>
      <c r="Q1293" s="201"/>
      <c r="R1293" s="201"/>
    </row>
    <row r="1294" spans="1:18" ht="60">
      <c r="A1294" s="240">
        <v>171</v>
      </c>
      <c r="B1294" s="237" t="s">
        <v>2264</v>
      </c>
      <c r="C1294" s="241" t="s">
        <v>2265</v>
      </c>
      <c r="D1294" s="242">
        <v>409.97</v>
      </c>
      <c r="E1294" s="242">
        <v>44.27</v>
      </c>
      <c r="F1294" s="242">
        <v>29.77</v>
      </c>
      <c r="G1294" s="242">
        <v>335.93</v>
      </c>
      <c r="H1294" s="243">
        <v>2330.23</v>
      </c>
      <c r="I1294" s="243">
        <v>526.38</v>
      </c>
      <c r="J1294" s="243">
        <v>174.07</v>
      </c>
      <c r="K1294" s="243">
        <v>1629.78</v>
      </c>
      <c r="L1294" s="365">
        <v>5.6839037002707515</v>
      </c>
      <c r="M1294" s="365">
        <v>11.890219110006775</v>
      </c>
      <c r="N1294" s="365">
        <v>5.8471615720524017</v>
      </c>
      <c r="O1294" s="365">
        <v>4.8515464531301165</v>
      </c>
      <c r="P1294" s="244"/>
      <c r="Q1294" s="244"/>
      <c r="R1294" s="244">
        <v>7</v>
      </c>
    </row>
    <row r="1295" spans="1:18" ht="60">
      <c r="A1295" s="240">
        <v>172</v>
      </c>
      <c r="B1295" s="237" t="s">
        <v>2266</v>
      </c>
      <c r="C1295" s="241" t="s">
        <v>2267</v>
      </c>
      <c r="D1295" s="242">
        <v>429.69</v>
      </c>
      <c r="E1295" s="242">
        <v>56.35</v>
      </c>
      <c r="F1295" s="242">
        <v>37.409999999999997</v>
      </c>
      <c r="G1295" s="242">
        <v>335.93</v>
      </c>
      <c r="H1295" s="243">
        <v>2519.29</v>
      </c>
      <c r="I1295" s="243">
        <v>669.94</v>
      </c>
      <c r="J1295" s="243">
        <v>219.57</v>
      </c>
      <c r="K1295" s="243">
        <v>1629.78</v>
      </c>
      <c r="L1295" s="365">
        <v>5.8630407968535456</v>
      </c>
      <c r="M1295" s="365">
        <v>11.88890860692103</v>
      </c>
      <c r="N1295" s="365">
        <v>5.8692862870890137</v>
      </c>
      <c r="O1295" s="365">
        <v>4.8515464531301165</v>
      </c>
      <c r="P1295" s="244"/>
      <c r="Q1295" s="244"/>
      <c r="R1295" s="244">
        <v>7</v>
      </c>
    </row>
    <row r="1296" spans="1:18" ht="60">
      <c r="A1296" s="240">
        <v>173</v>
      </c>
      <c r="B1296" s="237" t="s">
        <v>2268</v>
      </c>
      <c r="C1296" s="241" t="s">
        <v>2269</v>
      </c>
      <c r="D1296" s="242">
        <v>482.74</v>
      </c>
      <c r="E1296" s="242">
        <v>88.55</v>
      </c>
      <c r="F1296" s="242">
        <v>58.26</v>
      </c>
      <c r="G1296" s="242">
        <v>335.93</v>
      </c>
      <c r="H1296" s="243">
        <v>3025.13</v>
      </c>
      <c r="I1296" s="243">
        <v>1052.77</v>
      </c>
      <c r="J1296" s="243">
        <v>342.58</v>
      </c>
      <c r="K1296" s="243">
        <v>1629.78</v>
      </c>
      <c r="L1296" s="365">
        <v>6.2665824253221194</v>
      </c>
      <c r="M1296" s="365">
        <v>11.888989271597968</v>
      </c>
      <c r="N1296" s="365">
        <v>5.8801922416752488</v>
      </c>
      <c r="O1296" s="365">
        <v>4.8515464531301165</v>
      </c>
      <c r="P1296" s="244"/>
      <c r="Q1296" s="244"/>
      <c r="R1296" s="244">
        <v>7</v>
      </c>
    </row>
    <row r="1297" spans="1:18" ht="60">
      <c r="A1297" s="240">
        <v>174</v>
      </c>
      <c r="B1297" s="237" t="s">
        <v>2270</v>
      </c>
      <c r="C1297" s="241" t="s">
        <v>2271</v>
      </c>
      <c r="D1297" s="242">
        <v>423.09</v>
      </c>
      <c r="E1297" s="242">
        <v>52.22</v>
      </c>
      <c r="F1297" s="242">
        <v>34.94</v>
      </c>
      <c r="G1297" s="242">
        <v>335.93</v>
      </c>
      <c r="H1297" s="243">
        <v>2455.21</v>
      </c>
      <c r="I1297" s="243">
        <v>620.86</v>
      </c>
      <c r="J1297" s="243">
        <v>204.57</v>
      </c>
      <c r="K1297" s="243">
        <v>1629.78</v>
      </c>
      <c r="L1297" s="365">
        <v>5.8030442695407602</v>
      </c>
      <c r="M1297" s="365">
        <v>11.889314438912294</v>
      </c>
      <c r="N1297" s="365">
        <v>5.8548941041785918</v>
      </c>
      <c r="O1297" s="365">
        <v>4.8515464531301165</v>
      </c>
      <c r="P1297" s="244"/>
      <c r="Q1297" s="244"/>
      <c r="R1297" s="244">
        <v>7</v>
      </c>
    </row>
    <row r="1298" spans="1:18" ht="60">
      <c r="A1298" s="240">
        <v>175</v>
      </c>
      <c r="B1298" s="237" t="s">
        <v>2272</v>
      </c>
      <c r="C1298" s="241" t="s">
        <v>2273</v>
      </c>
      <c r="D1298" s="242">
        <v>446.31</v>
      </c>
      <c r="E1298" s="242">
        <v>66.459999999999994</v>
      </c>
      <c r="F1298" s="242">
        <v>43.92</v>
      </c>
      <c r="G1298" s="242">
        <v>335.93</v>
      </c>
      <c r="H1298" s="243">
        <v>2677.92</v>
      </c>
      <c r="I1298" s="243">
        <v>790.19</v>
      </c>
      <c r="J1298" s="243">
        <v>257.95</v>
      </c>
      <c r="K1298" s="243">
        <v>1629.78</v>
      </c>
      <c r="L1298" s="365">
        <v>6.0001344357061237</v>
      </c>
      <c r="M1298" s="365">
        <v>11.889708095094797</v>
      </c>
      <c r="N1298" s="365">
        <v>5.8731785063752273</v>
      </c>
      <c r="O1298" s="365">
        <v>4.8515464531301165</v>
      </c>
      <c r="P1298" s="244"/>
      <c r="Q1298" s="244"/>
      <c r="R1298" s="244">
        <v>7</v>
      </c>
    </row>
    <row r="1299" spans="1:18" ht="60">
      <c r="A1299" s="240">
        <v>176</v>
      </c>
      <c r="B1299" s="237" t="s">
        <v>2274</v>
      </c>
      <c r="C1299" s="241" t="s">
        <v>2275</v>
      </c>
      <c r="D1299" s="242">
        <v>508.97</v>
      </c>
      <c r="E1299" s="242">
        <v>104.44</v>
      </c>
      <c r="F1299" s="242">
        <v>68.599999999999994</v>
      </c>
      <c r="G1299" s="242">
        <v>335.93</v>
      </c>
      <c r="H1299" s="243">
        <v>3275.09</v>
      </c>
      <c r="I1299" s="243">
        <v>1241.72</v>
      </c>
      <c r="J1299" s="243">
        <v>403.59</v>
      </c>
      <c r="K1299" s="243">
        <v>1629.78</v>
      </c>
      <c r="L1299" s="365">
        <v>6.4347407509283459</v>
      </c>
      <c r="M1299" s="365">
        <v>11.889314438912294</v>
      </c>
      <c r="N1299" s="365">
        <v>5.8832361516034988</v>
      </c>
      <c r="O1299" s="365">
        <v>4.8515464531301165</v>
      </c>
      <c r="P1299" s="244"/>
      <c r="Q1299" s="244"/>
      <c r="R1299" s="244">
        <v>7</v>
      </c>
    </row>
    <row r="1300" spans="1:18" ht="60">
      <c r="A1300" s="240">
        <v>177</v>
      </c>
      <c r="B1300" s="237" t="s">
        <v>2276</v>
      </c>
      <c r="C1300" s="241" t="s">
        <v>2277</v>
      </c>
      <c r="D1300" s="242">
        <v>1208.31</v>
      </c>
      <c r="E1300" s="242">
        <v>240.48</v>
      </c>
      <c r="F1300" s="242">
        <v>2.29</v>
      </c>
      <c r="G1300" s="242">
        <v>965.54</v>
      </c>
      <c r="H1300" s="243">
        <v>8178.83</v>
      </c>
      <c r="I1300" s="243">
        <v>2859.38</v>
      </c>
      <c r="J1300" s="243">
        <v>10.86</v>
      </c>
      <c r="K1300" s="243">
        <v>5308.59</v>
      </c>
      <c r="L1300" s="365">
        <v>6.7688176047537469</v>
      </c>
      <c r="M1300" s="365">
        <v>11.890302727877579</v>
      </c>
      <c r="N1300" s="365">
        <v>4.7423580786026198</v>
      </c>
      <c r="O1300" s="365">
        <v>5.4980529030387144</v>
      </c>
      <c r="P1300" s="244"/>
      <c r="Q1300" s="244"/>
      <c r="R1300" s="244">
        <v>7</v>
      </c>
    </row>
    <row r="1301" spans="1:18" ht="60">
      <c r="A1301" s="240">
        <v>178</v>
      </c>
      <c r="B1301" s="237" t="s">
        <v>2278</v>
      </c>
      <c r="C1301" s="241" t="s">
        <v>2279</v>
      </c>
      <c r="D1301" s="242">
        <v>1267.33</v>
      </c>
      <c r="E1301" s="242">
        <v>299.69</v>
      </c>
      <c r="F1301" s="242">
        <v>2.1</v>
      </c>
      <c r="G1301" s="242">
        <v>965.54</v>
      </c>
      <c r="H1301" s="243">
        <v>8882.0300000000007</v>
      </c>
      <c r="I1301" s="243">
        <v>3563.32</v>
      </c>
      <c r="J1301" s="243">
        <v>10.119999999999999</v>
      </c>
      <c r="K1301" s="243">
        <v>5308.59</v>
      </c>
      <c r="L1301" s="365">
        <v>7.0084587281923421</v>
      </c>
      <c r="M1301" s="365">
        <v>11.890019687009911</v>
      </c>
      <c r="N1301" s="365">
        <v>4.8190476190476188</v>
      </c>
      <c r="O1301" s="365">
        <v>5.4980529030387144</v>
      </c>
      <c r="P1301" s="244"/>
      <c r="Q1301" s="244"/>
      <c r="R1301" s="244">
        <v>7</v>
      </c>
    </row>
    <row r="1302" spans="1:18" ht="60">
      <c r="A1302" s="240">
        <v>179</v>
      </c>
      <c r="B1302" s="237" t="s">
        <v>2280</v>
      </c>
      <c r="C1302" s="241" t="s">
        <v>2281</v>
      </c>
      <c r="D1302" s="242">
        <v>1354.45</v>
      </c>
      <c r="E1302" s="242">
        <v>386.81</v>
      </c>
      <c r="F1302" s="242">
        <v>2.1</v>
      </c>
      <c r="G1302" s="242">
        <v>965.54</v>
      </c>
      <c r="H1302" s="243">
        <v>9917.94</v>
      </c>
      <c r="I1302" s="243">
        <v>4599.2299999999996</v>
      </c>
      <c r="J1302" s="243">
        <v>10.119999999999999</v>
      </c>
      <c r="K1302" s="243">
        <v>5308.59</v>
      </c>
      <c r="L1302" s="365">
        <v>7.3224851415703789</v>
      </c>
      <c r="M1302" s="365">
        <v>11.890152788190584</v>
      </c>
      <c r="N1302" s="365">
        <v>4.8190476190476188</v>
      </c>
      <c r="O1302" s="365">
        <v>5.4980529030387144</v>
      </c>
      <c r="P1302" s="244"/>
      <c r="Q1302" s="244"/>
      <c r="R1302" s="244">
        <v>7</v>
      </c>
    </row>
    <row r="1303" spans="1:18" ht="60">
      <c r="A1303" s="240">
        <v>180</v>
      </c>
      <c r="B1303" s="237" t="s">
        <v>2282</v>
      </c>
      <c r="C1303" s="241" t="s">
        <v>2283</v>
      </c>
      <c r="D1303" s="242">
        <v>1248.97</v>
      </c>
      <c r="E1303" s="242">
        <v>281.14</v>
      </c>
      <c r="F1303" s="242">
        <v>2.29</v>
      </c>
      <c r="G1303" s="242">
        <v>965.54</v>
      </c>
      <c r="H1303" s="243">
        <v>8662.25</v>
      </c>
      <c r="I1303" s="243">
        <v>3342.8</v>
      </c>
      <c r="J1303" s="243">
        <v>10.86</v>
      </c>
      <c r="K1303" s="243">
        <v>5308.59</v>
      </c>
      <c r="L1303" s="365">
        <v>6.9355148642481401</v>
      </c>
      <c r="M1303" s="365">
        <v>11.890161485380951</v>
      </c>
      <c r="N1303" s="365">
        <v>4.7423580786026198</v>
      </c>
      <c r="O1303" s="365">
        <v>5.4980529030387144</v>
      </c>
      <c r="P1303" s="244"/>
      <c r="Q1303" s="244"/>
      <c r="R1303" s="244">
        <v>7</v>
      </c>
    </row>
    <row r="1304" spans="1:18" ht="60">
      <c r="A1304" s="240">
        <v>181</v>
      </c>
      <c r="B1304" s="237" t="s">
        <v>2284</v>
      </c>
      <c r="C1304" s="241" t="s">
        <v>2285</v>
      </c>
      <c r="D1304" s="242">
        <v>1318.48</v>
      </c>
      <c r="E1304" s="242">
        <v>350.84</v>
      </c>
      <c r="F1304" s="242">
        <v>2.1</v>
      </c>
      <c r="G1304" s="242">
        <v>965.54</v>
      </c>
      <c r="H1304" s="243">
        <v>9490.25</v>
      </c>
      <c r="I1304" s="243">
        <v>4171.54</v>
      </c>
      <c r="J1304" s="243">
        <v>10.119999999999999</v>
      </c>
      <c r="K1304" s="243">
        <v>5308.59</v>
      </c>
      <c r="L1304" s="365">
        <v>7.1978717917602086</v>
      </c>
      <c r="M1304" s="365">
        <v>11.890149355831719</v>
      </c>
      <c r="N1304" s="365">
        <v>4.8190476190476188</v>
      </c>
      <c r="O1304" s="365">
        <v>5.4980529030387144</v>
      </c>
      <c r="P1304" s="244"/>
      <c r="Q1304" s="244"/>
      <c r="R1304" s="244">
        <v>7</v>
      </c>
    </row>
    <row r="1305" spans="1:18" ht="60">
      <c r="A1305" s="240">
        <v>182</v>
      </c>
      <c r="B1305" s="237" t="s">
        <v>2286</v>
      </c>
      <c r="C1305" s="241" t="s">
        <v>2287</v>
      </c>
      <c r="D1305" s="242">
        <v>1403.26</v>
      </c>
      <c r="E1305" s="242">
        <v>435.62</v>
      </c>
      <c r="F1305" s="242">
        <v>2.1</v>
      </c>
      <c r="G1305" s="242">
        <v>965.54</v>
      </c>
      <c r="H1305" s="243">
        <v>10498.3</v>
      </c>
      <c r="I1305" s="243">
        <v>5179.59</v>
      </c>
      <c r="J1305" s="243">
        <v>10.119999999999999</v>
      </c>
      <c r="K1305" s="243">
        <v>5308.59</v>
      </c>
      <c r="L1305" s="365">
        <v>7.481364821914684</v>
      </c>
      <c r="M1305" s="365">
        <v>11.890156558468391</v>
      </c>
      <c r="N1305" s="365">
        <v>4.8190476190476188</v>
      </c>
      <c r="O1305" s="365">
        <v>5.4980529030387144</v>
      </c>
      <c r="P1305" s="244"/>
      <c r="Q1305" s="244"/>
      <c r="R1305" s="244">
        <v>7</v>
      </c>
    </row>
    <row r="1306" spans="1:18" ht="12.75">
      <c r="A1306" s="202" t="s">
        <v>2288</v>
      </c>
      <c r="B1306" s="201"/>
      <c r="C1306" s="201"/>
      <c r="D1306" s="201"/>
      <c r="E1306" s="201"/>
      <c r="F1306" s="201"/>
      <c r="G1306" s="201"/>
      <c r="H1306" s="201"/>
      <c r="I1306" s="201"/>
      <c r="J1306" s="201"/>
      <c r="K1306" s="201"/>
      <c r="L1306" s="201"/>
      <c r="M1306" s="201"/>
      <c r="N1306" s="201"/>
      <c r="O1306" s="201"/>
      <c r="P1306" s="201"/>
      <c r="Q1306" s="201"/>
      <c r="R1306" s="201"/>
    </row>
    <row r="1307" spans="1:18" ht="60">
      <c r="A1307" s="240">
        <v>183</v>
      </c>
      <c r="B1307" s="237" t="s">
        <v>2289</v>
      </c>
      <c r="C1307" s="241" t="s">
        <v>2290</v>
      </c>
      <c r="D1307" s="242">
        <v>803.92</v>
      </c>
      <c r="E1307" s="242">
        <v>84.52</v>
      </c>
      <c r="F1307" s="242">
        <v>65.23</v>
      </c>
      <c r="G1307" s="242">
        <v>654.16999999999996</v>
      </c>
      <c r="H1307" s="243">
        <v>4473.95</v>
      </c>
      <c r="I1307" s="243">
        <v>1004.91</v>
      </c>
      <c r="J1307" s="243">
        <v>373.13</v>
      </c>
      <c r="K1307" s="243">
        <v>3095.91</v>
      </c>
      <c r="L1307" s="365">
        <v>5.5651681759379041</v>
      </c>
      <c r="M1307" s="365">
        <v>11.889611926171321</v>
      </c>
      <c r="N1307" s="365">
        <v>5.7202207573202513</v>
      </c>
      <c r="O1307" s="365">
        <v>4.7325771588425027</v>
      </c>
      <c r="P1307" s="244"/>
      <c r="Q1307" s="244"/>
      <c r="R1307" s="244">
        <v>8</v>
      </c>
    </row>
    <row r="1308" spans="1:18" ht="60">
      <c r="A1308" s="240">
        <v>184</v>
      </c>
      <c r="B1308" s="237" t="s">
        <v>2291</v>
      </c>
      <c r="C1308" s="241" t="s">
        <v>2292</v>
      </c>
      <c r="D1308" s="242">
        <v>839.04</v>
      </c>
      <c r="E1308" s="242">
        <v>105.99</v>
      </c>
      <c r="F1308" s="242">
        <v>78.88</v>
      </c>
      <c r="G1308" s="242">
        <v>654.16999999999996</v>
      </c>
      <c r="H1308" s="243">
        <v>4810.1000000000004</v>
      </c>
      <c r="I1308" s="243">
        <v>1260.1300000000001</v>
      </c>
      <c r="J1308" s="243">
        <v>454.06</v>
      </c>
      <c r="K1308" s="243">
        <v>3095.91</v>
      </c>
      <c r="L1308" s="365">
        <v>5.7328613653699474</v>
      </c>
      <c r="M1308" s="365">
        <v>11.889140484951412</v>
      </c>
      <c r="N1308" s="365">
        <v>5.7563387423935097</v>
      </c>
      <c r="O1308" s="365">
        <v>4.7325771588425027</v>
      </c>
      <c r="P1308" s="244"/>
      <c r="Q1308" s="244"/>
      <c r="R1308" s="244">
        <v>8</v>
      </c>
    </row>
    <row r="1309" spans="1:18" ht="60">
      <c r="A1309" s="240">
        <v>185</v>
      </c>
      <c r="B1309" s="237" t="s">
        <v>2293</v>
      </c>
      <c r="C1309" s="241" t="s">
        <v>2294</v>
      </c>
      <c r="D1309" s="242">
        <v>942.95</v>
      </c>
      <c r="E1309" s="242">
        <v>169.04</v>
      </c>
      <c r="F1309" s="242">
        <v>119.74</v>
      </c>
      <c r="G1309" s="242">
        <v>654.16999999999996</v>
      </c>
      <c r="H1309" s="243">
        <v>5800.89</v>
      </c>
      <c r="I1309" s="243">
        <v>2009.83</v>
      </c>
      <c r="J1309" s="243">
        <v>695.15</v>
      </c>
      <c r="K1309" s="243">
        <v>3095.91</v>
      </c>
      <c r="L1309" s="365">
        <v>6.1518532265761703</v>
      </c>
      <c r="M1309" s="365">
        <v>11.889671083767157</v>
      </c>
      <c r="N1309" s="365">
        <v>5.8054952396859862</v>
      </c>
      <c r="O1309" s="365">
        <v>4.7325771588425027</v>
      </c>
      <c r="P1309" s="244"/>
      <c r="Q1309" s="244"/>
      <c r="R1309" s="244">
        <v>8</v>
      </c>
    </row>
    <row r="1310" spans="1:18" ht="60">
      <c r="A1310" s="240">
        <v>186</v>
      </c>
      <c r="B1310" s="237" t="s">
        <v>2295</v>
      </c>
      <c r="C1310" s="241" t="s">
        <v>2296</v>
      </c>
      <c r="D1310" s="242">
        <v>1349.13</v>
      </c>
      <c r="E1310" s="242">
        <v>150.57</v>
      </c>
      <c r="F1310" s="242">
        <v>111.27</v>
      </c>
      <c r="G1310" s="242">
        <v>1087.29</v>
      </c>
      <c r="H1310" s="243">
        <v>7569.12</v>
      </c>
      <c r="I1310" s="243">
        <v>1790.19</v>
      </c>
      <c r="J1310" s="243">
        <v>644.72</v>
      </c>
      <c r="K1310" s="243">
        <v>5134.21</v>
      </c>
      <c r="L1310" s="365">
        <v>5.6103711280603052</v>
      </c>
      <c r="M1310" s="365">
        <v>11.889420203227736</v>
      </c>
      <c r="N1310" s="365">
        <v>5.794194302147929</v>
      </c>
      <c r="O1310" s="365">
        <v>4.7220244828886502</v>
      </c>
      <c r="P1310" s="244"/>
      <c r="Q1310" s="244"/>
      <c r="R1310" s="244">
        <v>8</v>
      </c>
    </row>
    <row r="1311" spans="1:18" ht="60">
      <c r="A1311" s="240">
        <v>187</v>
      </c>
      <c r="B1311" s="237" t="s">
        <v>2297</v>
      </c>
      <c r="C1311" s="241" t="s">
        <v>2298</v>
      </c>
      <c r="D1311" s="242">
        <v>1410.38</v>
      </c>
      <c r="E1311" s="242">
        <v>187</v>
      </c>
      <c r="F1311" s="242">
        <v>136.09</v>
      </c>
      <c r="G1311" s="242">
        <v>1087.29</v>
      </c>
      <c r="H1311" s="243">
        <v>8149.11</v>
      </c>
      <c r="I1311" s="243">
        <v>2223.3200000000002</v>
      </c>
      <c r="J1311" s="243">
        <v>791.58</v>
      </c>
      <c r="K1311" s="243">
        <v>5134.21</v>
      </c>
      <c r="L1311" s="365">
        <v>5.7779534593513802</v>
      </c>
      <c r="M1311" s="365">
        <v>11.889411764705883</v>
      </c>
      <c r="N1311" s="365">
        <v>5.8165919612021462</v>
      </c>
      <c r="O1311" s="365">
        <v>4.7220244828886502</v>
      </c>
      <c r="P1311" s="244"/>
      <c r="Q1311" s="244"/>
      <c r="R1311" s="244">
        <v>8</v>
      </c>
    </row>
    <row r="1312" spans="1:18" ht="60">
      <c r="A1312" s="240">
        <v>188</v>
      </c>
      <c r="B1312" s="237" t="s">
        <v>2299</v>
      </c>
      <c r="C1312" s="241" t="s">
        <v>2300</v>
      </c>
      <c r="D1312" s="242">
        <v>1585.84</v>
      </c>
      <c r="E1312" s="242">
        <v>286.89999999999998</v>
      </c>
      <c r="F1312" s="242">
        <v>211.65</v>
      </c>
      <c r="G1312" s="242">
        <v>1087.29</v>
      </c>
      <c r="H1312" s="243">
        <v>9782.59</v>
      </c>
      <c r="I1312" s="243">
        <v>3411.06</v>
      </c>
      <c r="J1312" s="243">
        <v>1237.32</v>
      </c>
      <c r="K1312" s="243">
        <v>5134.21</v>
      </c>
      <c r="L1312" s="365">
        <v>6.1687118498713618</v>
      </c>
      <c r="M1312" s="365">
        <v>11.889369118159639</v>
      </c>
      <c r="N1312" s="365">
        <v>5.8460666194188518</v>
      </c>
      <c r="O1312" s="365">
        <v>4.7220244828886502</v>
      </c>
      <c r="P1312" s="244"/>
      <c r="Q1312" s="244"/>
      <c r="R1312" s="244">
        <v>8</v>
      </c>
    </row>
    <row r="1313" spans="1:18" ht="60">
      <c r="A1313" s="240">
        <v>189</v>
      </c>
      <c r="B1313" s="237" t="s">
        <v>2301</v>
      </c>
      <c r="C1313" s="241" t="s">
        <v>2302</v>
      </c>
      <c r="D1313" s="242">
        <v>828.93</v>
      </c>
      <c r="E1313" s="242">
        <v>99.69</v>
      </c>
      <c r="F1313" s="242">
        <v>75.069999999999993</v>
      </c>
      <c r="G1313" s="242">
        <v>654.16999999999996</v>
      </c>
      <c r="H1313" s="243">
        <v>4712.37</v>
      </c>
      <c r="I1313" s="243">
        <v>1185.28</v>
      </c>
      <c r="J1313" s="243">
        <v>431.18</v>
      </c>
      <c r="K1313" s="243">
        <v>3095.91</v>
      </c>
      <c r="L1313" s="365">
        <v>5.684882921356448</v>
      </c>
      <c r="M1313" s="365">
        <v>11.8896579396128</v>
      </c>
      <c r="N1313" s="365">
        <v>5.7437058745171177</v>
      </c>
      <c r="O1313" s="365">
        <v>4.7325771588425027</v>
      </c>
      <c r="P1313" s="244"/>
      <c r="Q1313" s="244"/>
      <c r="R1313" s="244">
        <v>8</v>
      </c>
    </row>
    <row r="1314" spans="1:18" ht="60">
      <c r="A1314" s="240">
        <v>190</v>
      </c>
      <c r="B1314" s="237" t="s">
        <v>2303</v>
      </c>
      <c r="C1314" s="241" t="s">
        <v>2304</v>
      </c>
      <c r="D1314" s="242">
        <v>870.23</v>
      </c>
      <c r="E1314" s="242">
        <v>124.67</v>
      </c>
      <c r="F1314" s="242">
        <v>91.39</v>
      </c>
      <c r="G1314" s="242">
        <v>654.16999999999996</v>
      </c>
      <c r="H1314" s="243">
        <v>5106</v>
      </c>
      <c r="I1314" s="243">
        <v>1482.22</v>
      </c>
      <c r="J1314" s="243">
        <v>527.87</v>
      </c>
      <c r="K1314" s="243">
        <v>3095.91</v>
      </c>
      <c r="L1314" s="365">
        <v>5.8674143617204644</v>
      </c>
      <c r="M1314" s="365">
        <v>11.889147349001364</v>
      </c>
      <c r="N1314" s="365">
        <v>5.776014881278039</v>
      </c>
      <c r="O1314" s="365">
        <v>4.7325771588425027</v>
      </c>
      <c r="P1314" s="244"/>
      <c r="Q1314" s="244"/>
      <c r="R1314" s="244">
        <v>8</v>
      </c>
    </row>
    <row r="1315" spans="1:18" ht="60">
      <c r="A1315" s="240">
        <v>191</v>
      </c>
      <c r="B1315" s="237" t="s">
        <v>2305</v>
      </c>
      <c r="C1315" s="241" t="s">
        <v>2306</v>
      </c>
      <c r="D1315" s="242">
        <v>989.99</v>
      </c>
      <c r="E1315" s="242">
        <v>196.39</v>
      </c>
      <c r="F1315" s="242">
        <v>139.43</v>
      </c>
      <c r="G1315" s="242">
        <v>654.16999999999996</v>
      </c>
      <c r="H1315" s="243">
        <v>6242.15</v>
      </c>
      <c r="I1315" s="243">
        <v>2334.98</v>
      </c>
      <c r="J1315" s="243">
        <v>811.26</v>
      </c>
      <c r="K1315" s="243">
        <v>3095.91</v>
      </c>
      <c r="L1315" s="365">
        <v>6.3052657097546438</v>
      </c>
      <c r="M1315" s="365">
        <v>11.889505575640309</v>
      </c>
      <c r="N1315" s="365">
        <v>5.8184034999641394</v>
      </c>
      <c r="O1315" s="365">
        <v>4.7325771588425027</v>
      </c>
      <c r="P1315" s="244"/>
      <c r="Q1315" s="244"/>
      <c r="R1315" s="244">
        <v>8</v>
      </c>
    </row>
    <row r="1316" spans="1:18" ht="60">
      <c r="A1316" s="240">
        <v>192</v>
      </c>
      <c r="B1316" s="237" t="s">
        <v>2307</v>
      </c>
      <c r="C1316" s="241" t="s">
        <v>2308</v>
      </c>
      <c r="D1316" s="242">
        <v>1390.67</v>
      </c>
      <c r="E1316" s="242">
        <v>174.1</v>
      </c>
      <c r="F1316" s="242">
        <v>129.28</v>
      </c>
      <c r="G1316" s="242">
        <v>1087.29</v>
      </c>
      <c r="H1316" s="243">
        <v>7955.15</v>
      </c>
      <c r="I1316" s="243">
        <v>2069.9499999999998</v>
      </c>
      <c r="J1316" s="243">
        <v>750.99</v>
      </c>
      <c r="K1316" s="243">
        <v>5134.21</v>
      </c>
      <c r="L1316" s="365">
        <v>5.7203721946975197</v>
      </c>
      <c r="M1316" s="365">
        <v>11.889431361286617</v>
      </c>
      <c r="N1316" s="365">
        <v>5.8090191831683171</v>
      </c>
      <c r="O1316" s="365">
        <v>4.7220244828886502</v>
      </c>
      <c r="P1316" s="244"/>
      <c r="Q1316" s="244"/>
      <c r="R1316" s="244">
        <v>8</v>
      </c>
    </row>
    <row r="1317" spans="1:18" ht="60">
      <c r="A1317" s="240">
        <v>193</v>
      </c>
      <c r="B1317" s="237" t="s">
        <v>2309</v>
      </c>
      <c r="C1317" s="241" t="s">
        <v>2310</v>
      </c>
      <c r="D1317" s="242">
        <v>1462.58</v>
      </c>
      <c r="E1317" s="242">
        <v>216.51</v>
      </c>
      <c r="F1317" s="242">
        <v>158.78</v>
      </c>
      <c r="G1317" s="242">
        <v>1087.29</v>
      </c>
      <c r="H1317" s="243">
        <v>8633.86</v>
      </c>
      <c r="I1317" s="243">
        <v>2574.25</v>
      </c>
      <c r="J1317" s="243">
        <v>925.4</v>
      </c>
      <c r="K1317" s="243">
        <v>5134.21</v>
      </c>
      <c r="L1317" s="365">
        <v>5.9031711085889329</v>
      </c>
      <c r="M1317" s="365">
        <v>11.889751050759781</v>
      </c>
      <c r="N1317" s="365">
        <v>5.8281899483562158</v>
      </c>
      <c r="O1317" s="365">
        <v>4.7220244828886502</v>
      </c>
      <c r="P1317" s="244"/>
      <c r="Q1317" s="244"/>
      <c r="R1317" s="244">
        <v>8</v>
      </c>
    </row>
    <row r="1318" spans="1:18" ht="60">
      <c r="A1318" s="240">
        <v>194</v>
      </c>
      <c r="B1318" s="237" t="s">
        <v>2311</v>
      </c>
      <c r="C1318" s="241" t="s">
        <v>2312</v>
      </c>
      <c r="D1318" s="242">
        <v>1643.4</v>
      </c>
      <c r="E1318" s="242">
        <v>308.26</v>
      </c>
      <c r="F1318" s="242">
        <v>247.85</v>
      </c>
      <c r="G1318" s="242">
        <v>1087.29</v>
      </c>
      <c r="H1318" s="243">
        <v>10250.120000000001</v>
      </c>
      <c r="I1318" s="243">
        <v>3665.05</v>
      </c>
      <c r="J1318" s="243">
        <v>1450.86</v>
      </c>
      <c r="K1318" s="243">
        <v>5134.21</v>
      </c>
      <c r="L1318" s="365">
        <v>6.2371425094316661</v>
      </c>
      <c r="M1318" s="365">
        <v>11.889476416012458</v>
      </c>
      <c r="N1318" s="365">
        <v>5.8537825297559003</v>
      </c>
      <c r="O1318" s="365">
        <v>4.7220244828886502</v>
      </c>
      <c r="P1318" s="244"/>
      <c r="Q1318" s="244"/>
      <c r="R1318" s="244">
        <v>8</v>
      </c>
    </row>
    <row r="1319" spans="1:18" ht="12.75">
      <c r="A1319" s="202" t="s">
        <v>2313</v>
      </c>
      <c r="B1319" s="201"/>
      <c r="C1319" s="201"/>
      <c r="D1319" s="201"/>
      <c r="E1319" s="201"/>
      <c r="F1319" s="201"/>
      <c r="G1319" s="201"/>
      <c r="H1319" s="201"/>
      <c r="I1319" s="201"/>
      <c r="J1319" s="201"/>
      <c r="K1319" s="201"/>
      <c r="L1319" s="201"/>
      <c r="M1319" s="201"/>
      <c r="N1319" s="201"/>
      <c r="O1319" s="201"/>
      <c r="P1319" s="201"/>
      <c r="Q1319" s="201"/>
      <c r="R1319" s="201"/>
    </row>
    <row r="1320" spans="1:18" ht="60">
      <c r="A1320" s="240">
        <v>195</v>
      </c>
      <c r="B1320" s="237" t="s">
        <v>2314</v>
      </c>
      <c r="C1320" s="241" t="s">
        <v>2315</v>
      </c>
      <c r="D1320" s="242">
        <v>377.97</v>
      </c>
      <c r="E1320" s="242">
        <v>245.07</v>
      </c>
      <c r="F1320" s="242">
        <v>1.05</v>
      </c>
      <c r="G1320" s="242">
        <v>131.85</v>
      </c>
      <c r="H1320" s="243">
        <v>3522.74</v>
      </c>
      <c r="I1320" s="243">
        <v>2913.9</v>
      </c>
      <c r="J1320" s="243">
        <v>5.0599999999999996</v>
      </c>
      <c r="K1320" s="243">
        <v>603.78</v>
      </c>
      <c r="L1320" s="365">
        <v>9.3201576844723117</v>
      </c>
      <c r="M1320" s="365">
        <v>11.890072224262456</v>
      </c>
      <c r="N1320" s="365">
        <v>4.8190476190476188</v>
      </c>
      <c r="O1320" s="365">
        <v>4.5792946530147898</v>
      </c>
      <c r="P1320" s="244"/>
      <c r="Q1320" s="244"/>
      <c r="R1320" s="244">
        <v>9</v>
      </c>
    </row>
    <row r="1321" spans="1:18" ht="60">
      <c r="A1321" s="240">
        <v>196</v>
      </c>
      <c r="B1321" s="237" t="s">
        <v>2316</v>
      </c>
      <c r="C1321" s="241" t="s">
        <v>2317</v>
      </c>
      <c r="D1321" s="242">
        <v>432.28</v>
      </c>
      <c r="E1321" s="242">
        <v>299.38</v>
      </c>
      <c r="F1321" s="242">
        <v>1.05</v>
      </c>
      <c r="G1321" s="242">
        <v>131.85</v>
      </c>
      <c r="H1321" s="243">
        <v>4168.5200000000004</v>
      </c>
      <c r="I1321" s="243">
        <v>3559.68</v>
      </c>
      <c r="J1321" s="243">
        <v>5.0599999999999996</v>
      </c>
      <c r="K1321" s="243">
        <v>603.78</v>
      </c>
      <c r="L1321" s="365">
        <v>9.6431016933469067</v>
      </c>
      <c r="M1321" s="365">
        <v>11.890173024250117</v>
      </c>
      <c r="N1321" s="365">
        <v>4.8190476190476188</v>
      </c>
      <c r="O1321" s="365">
        <v>4.5792946530147898</v>
      </c>
      <c r="P1321" s="244"/>
      <c r="Q1321" s="244"/>
      <c r="R1321" s="244">
        <v>9</v>
      </c>
    </row>
    <row r="1322" spans="1:18" ht="60">
      <c r="A1322" s="245">
        <v>197</v>
      </c>
      <c r="B1322" s="246" t="s">
        <v>2318</v>
      </c>
      <c r="C1322" s="247" t="s">
        <v>2319</v>
      </c>
      <c r="D1322" s="248">
        <v>623.04</v>
      </c>
      <c r="E1322" s="248">
        <v>490.14</v>
      </c>
      <c r="F1322" s="248">
        <v>1.05</v>
      </c>
      <c r="G1322" s="248">
        <v>131.85</v>
      </c>
      <c r="H1322" s="249">
        <v>6436.64</v>
      </c>
      <c r="I1322" s="249">
        <v>5827.8</v>
      </c>
      <c r="J1322" s="249">
        <v>5.0599999999999996</v>
      </c>
      <c r="K1322" s="249">
        <v>603.78</v>
      </c>
      <c r="L1322" s="366">
        <v>10.331022085259374</v>
      </c>
      <c r="M1322" s="366">
        <v>11.890072224262456</v>
      </c>
      <c r="N1322" s="366">
        <v>4.8190476190476188</v>
      </c>
      <c r="O1322" s="366">
        <v>4.5792946530147898</v>
      </c>
      <c r="P1322" s="250"/>
      <c r="Q1322" s="250"/>
      <c r="R1322" s="250">
        <v>9</v>
      </c>
    </row>
    <row r="1323" spans="1:18" ht="12.75">
      <c r="A1323" s="101" t="s">
        <v>2320</v>
      </c>
      <c r="B1323" s="100"/>
      <c r="C1323" s="100"/>
      <c r="D1323" s="100"/>
      <c r="E1323" s="100"/>
      <c r="F1323" s="100"/>
      <c r="G1323" s="100"/>
      <c r="H1323" s="100"/>
      <c r="I1323" s="100"/>
      <c r="J1323" s="100"/>
      <c r="K1323" s="100"/>
      <c r="L1323" s="100"/>
      <c r="M1323" s="100"/>
      <c r="N1323" s="100"/>
      <c r="O1323" s="100"/>
      <c r="P1323" s="100"/>
      <c r="Q1323" s="100"/>
      <c r="R1323" s="100"/>
    </row>
    <row r="1324" spans="1:18" ht="12.75">
      <c r="A1324" s="202" t="s">
        <v>2321</v>
      </c>
      <c r="B1324" s="201"/>
      <c r="C1324" s="201"/>
      <c r="D1324" s="201"/>
      <c r="E1324" s="201"/>
      <c r="F1324" s="201"/>
      <c r="G1324" s="201"/>
      <c r="H1324" s="201"/>
      <c r="I1324" s="201"/>
      <c r="J1324" s="201"/>
      <c r="K1324" s="201"/>
      <c r="L1324" s="201"/>
      <c r="M1324" s="201"/>
      <c r="N1324" s="201"/>
      <c r="O1324" s="201"/>
      <c r="P1324" s="201"/>
      <c r="Q1324" s="201"/>
      <c r="R1324" s="201"/>
    </row>
    <row r="1325" spans="1:18" ht="48">
      <c r="A1325" s="240">
        <v>198</v>
      </c>
      <c r="B1325" s="237" t="s">
        <v>2322</v>
      </c>
      <c r="C1325" s="241" t="s">
        <v>2323</v>
      </c>
      <c r="D1325" s="242">
        <v>612.4</v>
      </c>
      <c r="E1325" s="242">
        <v>89.14</v>
      </c>
      <c r="F1325" s="242">
        <v>1.25</v>
      </c>
      <c r="G1325" s="242">
        <v>522.01</v>
      </c>
      <c r="H1325" s="243">
        <v>2740.56</v>
      </c>
      <c r="I1325" s="243">
        <v>1059.8499999999999</v>
      </c>
      <c r="J1325" s="243">
        <v>5.8</v>
      </c>
      <c r="K1325" s="243">
        <v>1674.91</v>
      </c>
      <c r="L1325" s="365">
        <v>4.4751143043762251</v>
      </c>
      <c r="M1325" s="365">
        <v>11.889724029616334</v>
      </c>
      <c r="N1325" s="365">
        <v>4.6399999999999997</v>
      </c>
      <c r="O1325" s="365">
        <v>3.2085783797245266</v>
      </c>
      <c r="P1325" s="244"/>
      <c r="Q1325" s="244"/>
      <c r="R1325" s="244">
        <v>1</v>
      </c>
    </row>
    <row r="1326" spans="1:18" ht="48">
      <c r="A1326" s="240">
        <v>199</v>
      </c>
      <c r="B1326" s="237" t="s">
        <v>2324</v>
      </c>
      <c r="C1326" s="241" t="s">
        <v>2325</v>
      </c>
      <c r="D1326" s="242">
        <v>812.52</v>
      </c>
      <c r="E1326" s="242">
        <v>117.88</v>
      </c>
      <c r="F1326" s="242">
        <v>1.25</v>
      </c>
      <c r="G1326" s="242">
        <v>693.39</v>
      </c>
      <c r="H1326" s="243">
        <v>3655.78</v>
      </c>
      <c r="I1326" s="243">
        <v>1401.54</v>
      </c>
      <c r="J1326" s="243">
        <v>5.8</v>
      </c>
      <c r="K1326" s="243">
        <v>2248.44</v>
      </c>
      <c r="L1326" s="365">
        <v>4.4993107861960322</v>
      </c>
      <c r="M1326" s="365">
        <v>11.889548693586699</v>
      </c>
      <c r="N1326" s="365">
        <v>4.6399999999999997</v>
      </c>
      <c r="O1326" s="365">
        <v>3.2426772811837496</v>
      </c>
      <c r="P1326" s="244"/>
      <c r="Q1326" s="244"/>
      <c r="R1326" s="244">
        <v>1</v>
      </c>
    </row>
    <row r="1327" spans="1:18" ht="12.75">
      <c r="A1327" s="202" t="s">
        <v>2326</v>
      </c>
      <c r="B1327" s="201"/>
      <c r="C1327" s="201"/>
      <c r="D1327" s="201"/>
      <c r="E1327" s="201"/>
      <c r="F1327" s="201"/>
      <c r="G1327" s="201"/>
      <c r="H1327" s="201"/>
      <c r="I1327" s="201"/>
      <c r="J1327" s="201"/>
      <c r="K1327" s="201"/>
      <c r="L1327" s="201"/>
      <c r="M1327" s="201"/>
      <c r="N1327" s="201"/>
      <c r="O1327" s="201"/>
      <c r="P1327" s="201"/>
      <c r="Q1327" s="201"/>
      <c r="R1327" s="201"/>
    </row>
    <row r="1328" spans="1:18" ht="72">
      <c r="A1328" s="240">
        <v>200</v>
      </c>
      <c r="B1328" s="237" t="s">
        <v>2327</v>
      </c>
      <c r="C1328" s="241" t="s">
        <v>2328</v>
      </c>
      <c r="D1328" s="242">
        <v>534.02</v>
      </c>
      <c r="E1328" s="242">
        <v>144</v>
      </c>
      <c r="F1328" s="242">
        <v>1.05</v>
      </c>
      <c r="G1328" s="242">
        <v>388.97</v>
      </c>
      <c r="H1328" s="243">
        <v>3696.05</v>
      </c>
      <c r="I1328" s="243">
        <v>1712.17</v>
      </c>
      <c r="J1328" s="243">
        <v>5.0599999999999996</v>
      </c>
      <c r="K1328" s="243">
        <v>1978.82</v>
      </c>
      <c r="L1328" s="365">
        <v>6.9211827272386808</v>
      </c>
      <c r="M1328" s="365">
        <v>11.890069444444444</v>
      </c>
      <c r="N1328" s="365">
        <v>4.8190476190476188</v>
      </c>
      <c r="O1328" s="365">
        <v>5.087333213358356</v>
      </c>
      <c r="P1328" s="244"/>
      <c r="Q1328" s="244"/>
      <c r="R1328" s="244">
        <v>2</v>
      </c>
    </row>
    <row r="1329" spans="1:18" ht="72">
      <c r="A1329" s="240">
        <v>201</v>
      </c>
      <c r="B1329" s="237" t="s">
        <v>2329</v>
      </c>
      <c r="C1329" s="241" t="s">
        <v>2330</v>
      </c>
      <c r="D1329" s="242">
        <v>701.32</v>
      </c>
      <c r="E1329" s="242">
        <v>195.62</v>
      </c>
      <c r="F1329" s="242">
        <v>1.05</v>
      </c>
      <c r="G1329" s="242">
        <v>504.65</v>
      </c>
      <c r="H1329" s="243">
        <v>4755.26</v>
      </c>
      <c r="I1329" s="243">
        <v>2325.96</v>
      </c>
      <c r="J1329" s="243">
        <v>5.0599999999999996</v>
      </c>
      <c r="K1329" s="243">
        <v>2424.2399999999998</v>
      </c>
      <c r="L1329" s="365">
        <v>6.780442593965665</v>
      </c>
      <c r="M1329" s="365">
        <v>11.890195276556589</v>
      </c>
      <c r="N1329" s="365">
        <v>4.8190476190476188</v>
      </c>
      <c r="O1329" s="365">
        <v>4.8038046170613296</v>
      </c>
      <c r="P1329" s="244"/>
      <c r="Q1329" s="244"/>
      <c r="R1329" s="244">
        <v>2</v>
      </c>
    </row>
    <row r="1330" spans="1:18" ht="12.75">
      <c r="A1330" s="202" t="s">
        <v>2331</v>
      </c>
      <c r="B1330" s="201"/>
      <c r="C1330" s="201"/>
      <c r="D1330" s="201"/>
      <c r="E1330" s="201"/>
      <c r="F1330" s="201"/>
      <c r="G1330" s="201"/>
      <c r="H1330" s="201"/>
      <c r="I1330" s="201"/>
      <c r="J1330" s="201"/>
      <c r="K1330" s="201"/>
      <c r="L1330" s="201"/>
      <c r="M1330" s="201"/>
      <c r="N1330" s="201"/>
      <c r="O1330" s="201"/>
      <c r="P1330" s="201"/>
      <c r="Q1330" s="201"/>
      <c r="R1330" s="201"/>
    </row>
    <row r="1331" spans="1:18" ht="48">
      <c r="A1331" s="240">
        <v>202</v>
      </c>
      <c r="B1331" s="237" t="s">
        <v>2332</v>
      </c>
      <c r="C1331" s="241" t="s">
        <v>2333</v>
      </c>
      <c r="D1331" s="242">
        <v>781.68</v>
      </c>
      <c r="E1331" s="242">
        <v>370.28</v>
      </c>
      <c r="F1331" s="242">
        <v>1.25</v>
      </c>
      <c r="G1331" s="242">
        <v>410.15</v>
      </c>
      <c r="H1331" s="243">
        <v>6465.53</v>
      </c>
      <c r="I1331" s="243">
        <v>4402.4799999999996</v>
      </c>
      <c r="J1331" s="243">
        <v>5.8</v>
      </c>
      <c r="K1331" s="243">
        <v>2057.25</v>
      </c>
      <c r="L1331" s="365">
        <v>8.2713258622454209</v>
      </c>
      <c r="M1331" s="365">
        <v>11.88959706168305</v>
      </c>
      <c r="N1331" s="365">
        <v>4.6399999999999997</v>
      </c>
      <c r="O1331" s="365">
        <v>5.0158478605388277</v>
      </c>
      <c r="P1331" s="244"/>
      <c r="Q1331" s="244"/>
      <c r="R1331" s="244">
        <v>3</v>
      </c>
    </row>
    <row r="1332" spans="1:18" ht="48">
      <c r="A1332" s="240">
        <v>203</v>
      </c>
      <c r="B1332" s="237" t="s">
        <v>2334</v>
      </c>
      <c r="C1332" s="241" t="s">
        <v>2335</v>
      </c>
      <c r="D1332" s="242">
        <v>853.72</v>
      </c>
      <c r="E1332" s="242">
        <v>442.52</v>
      </c>
      <c r="F1332" s="242">
        <v>1.05</v>
      </c>
      <c r="G1332" s="242">
        <v>410.15</v>
      </c>
      <c r="H1332" s="243">
        <v>7323.69</v>
      </c>
      <c r="I1332" s="243">
        <v>5261.38</v>
      </c>
      <c r="J1332" s="243">
        <v>5.0599999999999996</v>
      </c>
      <c r="K1332" s="243">
        <v>2057.25</v>
      </c>
      <c r="L1332" s="365">
        <v>8.5785620578175514</v>
      </c>
      <c r="M1332" s="365">
        <v>11.889586911326042</v>
      </c>
      <c r="N1332" s="365">
        <v>4.8190476190476188</v>
      </c>
      <c r="O1332" s="365">
        <v>5.0158478605388277</v>
      </c>
      <c r="P1332" s="244"/>
      <c r="Q1332" s="244"/>
      <c r="R1332" s="244">
        <v>3</v>
      </c>
    </row>
    <row r="1333" spans="1:18" ht="48">
      <c r="A1333" s="240">
        <v>204</v>
      </c>
      <c r="B1333" s="237" t="s">
        <v>2336</v>
      </c>
      <c r="C1333" s="241" t="s">
        <v>2337</v>
      </c>
      <c r="D1333" s="242">
        <v>838.24</v>
      </c>
      <c r="E1333" s="242">
        <v>427.04</v>
      </c>
      <c r="F1333" s="242">
        <v>1.05</v>
      </c>
      <c r="G1333" s="242">
        <v>410.15</v>
      </c>
      <c r="H1333" s="243">
        <v>7139.64</v>
      </c>
      <c r="I1333" s="243">
        <v>5077.33</v>
      </c>
      <c r="J1333" s="243">
        <v>5.0599999999999996</v>
      </c>
      <c r="K1333" s="243">
        <v>2057.25</v>
      </c>
      <c r="L1333" s="365">
        <v>8.5174174460774967</v>
      </c>
      <c r="M1333" s="365">
        <v>11.889588797302359</v>
      </c>
      <c r="N1333" s="365">
        <v>4.8190476190476188</v>
      </c>
      <c r="O1333" s="365">
        <v>5.0158478605388277</v>
      </c>
      <c r="P1333" s="244"/>
      <c r="Q1333" s="244"/>
      <c r="R1333" s="244">
        <v>3</v>
      </c>
    </row>
    <row r="1334" spans="1:18" ht="48">
      <c r="A1334" s="240">
        <v>205</v>
      </c>
      <c r="B1334" s="237" t="s">
        <v>2338</v>
      </c>
      <c r="C1334" s="241" t="s">
        <v>2339</v>
      </c>
      <c r="D1334" s="242">
        <v>1023.11</v>
      </c>
      <c r="E1334" s="242">
        <v>502.38</v>
      </c>
      <c r="F1334" s="242">
        <v>1.25</v>
      </c>
      <c r="G1334" s="242">
        <v>519.48</v>
      </c>
      <c r="H1334" s="243">
        <v>8457.98</v>
      </c>
      <c r="I1334" s="243">
        <v>5973.04</v>
      </c>
      <c r="J1334" s="243">
        <v>5.8</v>
      </c>
      <c r="K1334" s="243">
        <v>2479.14</v>
      </c>
      <c r="L1334" s="365">
        <v>8.2669312195169624</v>
      </c>
      <c r="M1334" s="365">
        <v>11.889486046419046</v>
      </c>
      <c r="N1334" s="365">
        <v>4.6399999999999997</v>
      </c>
      <c r="O1334" s="365">
        <v>4.7723492723492722</v>
      </c>
      <c r="P1334" s="244"/>
      <c r="Q1334" s="244"/>
      <c r="R1334" s="244">
        <v>3</v>
      </c>
    </row>
    <row r="1335" spans="1:18" ht="48">
      <c r="A1335" s="240">
        <v>206</v>
      </c>
      <c r="B1335" s="237" t="s">
        <v>2340</v>
      </c>
      <c r="C1335" s="241" t="s">
        <v>2341</v>
      </c>
      <c r="D1335" s="242">
        <v>1145.3</v>
      </c>
      <c r="E1335" s="242">
        <v>624.77</v>
      </c>
      <c r="F1335" s="242">
        <v>1.05</v>
      </c>
      <c r="G1335" s="242">
        <v>519.48</v>
      </c>
      <c r="H1335" s="243">
        <v>9912.4599999999991</v>
      </c>
      <c r="I1335" s="243">
        <v>7428.26</v>
      </c>
      <c r="J1335" s="243">
        <v>5.0599999999999996</v>
      </c>
      <c r="K1335" s="243">
        <v>2479.14</v>
      </c>
      <c r="L1335" s="365">
        <v>8.6549026455950404</v>
      </c>
      <c r="M1335" s="365">
        <v>11.889591369624023</v>
      </c>
      <c r="N1335" s="365">
        <v>4.8190476190476188</v>
      </c>
      <c r="O1335" s="365">
        <v>4.7723492723492722</v>
      </c>
      <c r="P1335" s="244"/>
      <c r="Q1335" s="244"/>
      <c r="R1335" s="244">
        <v>3</v>
      </c>
    </row>
    <row r="1336" spans="1:18" ht="48">
      <c r="A1336" s="240">
        <v>207</v>
      </c>
      <c r="B1336" s="237" t="s">
        <v>2342</v>
      </c>
      <c r="C1336" s="241" t="s">
        <v>2343</v>
      </c>
      <c r="D1336" s="242">
        <v>1120.53</v>
      </c>
      <c r="E1336" s="242">
        <v>600</v>
      </c>
      <c r="F1336" s="242">
        <v>1.05</v>
      </c>
      <c r="G1336" s="242">
        <v>519.48</v>
      </c>
      <c r="H1336" s="243">
        <v>9617.98</v>
      </c>
      <c r="I1336" s="243">
        <v>7133.78</v>
      </c>
      <c r="J1336" s="243">
        <v>5.0599999999999996</v>
      </c>
      <c r="K1336" s="243">
        <v>2479.14</v>
      </c>
      <c r="L1336" s="365">
        <v>8.5834203457292535</v>
      </c>
      <c r="M1336" s="365">
        <v>11.889633333333332</v>
      </c>
      <c r="N1336" s="365">
        <v>4.8190476190476188</v>
      </c>
      <c r="O1336" s="365">
        <v>4.7723492723492722</v>
      </c>
      <c r="P1336" s="244"/>
      <c r="Q1336" s="244"/>
      <c r="R1336" s="244">
        <v>3</v>
      </c>
    </row>
    <row r="1337" spans="1:18" ht="29.25" customHeight="1">
      <c r="A1337" s="202" t="s">
        <v>2344</v>
      </c>
      <c r="B1337" s="201"/>
      <c r="C1337" s="201"/>
      <c r="D1337" s="201"/>
      <c r="E1337" s="201"/>
      <c r="F1337" s="201"/>
      <c r="G1337" s="201"/>
      <c r="H1337" s="201"/>
      <c r="I1337" s="201"/>
      <c r="J1337" s="201"/>
      <c r="K1337" s="201"/>
      <c r="L1337" s="201"/>
      <c r="M1337" s="201"/>
      <c r="N1337" s="201"/>
      <c r="O1337" s="201"/>
      <c r="P1337" s="201"/>
      <c r="Q1337" s="201"/>
      <c r="R1337" s="201"/>
    </row>
    <row r="1338" spans="1:18" ht="132">
      <c r="A1338" s="240">
        <v>208</v>
      </c>
      <c r="B1338" s="237" t="s">
        <v>2345</v>
      </c>
      <c r="C1338" s="241" t="s">
        <v>2346</v>
      </c>
      <c r="D1338" s="242">
        <v>701.99</v>
      </c>
      <c r="E1338" s="242">
        <v>174.1</v>
      </c>
      <c r="F1338" s="242">
        <v>1.25</v>
      </c>
      <c r="G1338" s="242">
        <v>526.64</v>
      </c>
      <c r="H1338" s="243">
        <v>3789.11</v>
      </c>
      <c r="I1338" s="243">
        <v>2069.9499999999998</v>
      </c>
      <c r="J1338" s="243">
        <v>5.8</v>
      </c>
      <c r="K1338" s="243">
        <v>1713.36</v>
      </c>
      <c r="L1338" s="365">
        <v>5.3976694824712608</v>
      </c>
      <c r="M1338" s="365">
        <v>11.889431361286617</v>
      </c>
      <c r="N1338" s="365">
        <v>4.6399999999999997</v>
      </c>
      <c r="O1338" s="365">
        <v>3.2533799179705301</v>
      </c>
      <c r="P1338" s="244"/>
      <c r="Q1338" s="244"/>
      <c r="R1338" s="244">
        <v>4</v>
      </c>
    </row>
    <row r="1339" spans="1:18" ht="132">
      <c r="A1339" s="240">
        <v>209</v>
      </c>
      <c r="B1339" s="237" t="s">
        <v>2347</v>
      </c>
      <c r="C1339" s="241" t="s">
        <v>2348</v>
      </c>
      <c r="D1339" s="242">
        <v>832.44</v>
      </c>
      <c r="E1339" s="242">
        <v>304.75</v>
      </c>
      <c r="F1339" s="242">
        <v>1.05</v>
      </c>
      <c r="G1339" s="242">
        <v>526.64</v>
      </c>
      <c r="H1339" s="243">
        <v>5341.75</v>
      </c>
      <c r="I1339" s="243">
        <v>3623.33</v>
      </c>
      <c r="J1339" s="243">
        <v>5.0599999999999996</v>
      </c>
      <c r="K1339" s="243">
        <v>1713.36</v>
      </c>
      <c r="L1339" s="365">
        <v>6.4169790014895964</v>
      </c>
      <c r="M1339" s="365">
        <v>11.889515996718622</v>
      </c>
      <c r="N1339" s="365">
        <v>4.8190476190476188</v>
      </c>
      <c r="O1339" s="365">
        <v>3.2533799179705301</v>
      </c>
      <c r="P1339" s="244"/>
      <c r="Q1339" s="244"/>
      <c r="R1339" s="244">
        <v>4</v>
      </c>
    </row>
    <row r="1340" spans="1:18" ht="132">
      <c r="A1340" s="240">
        <v>210</v>
      </c>
      <c r="B1340" s="237" t="s">
        <v>2349</v>
      </c>
      <c r="C1340" s="241" t="s">
        <v>2350</v>
      </c>
      <c r="D1340" s="242">
        <v>907.67</v>
      </c>
      <c r="E1340" s="242">
        <v>379.98</v>
      </c>
      <c r="F1340" s="242">
        <v>1.05</v>
      </c>
      <c r="G1340" s="242">
        <v>526.64</v>
      </c>
      <c r="H1340" s="243">
        <v>6236.23</v>
      </c>
      <c r="I1340" s="243">
        <v>4517.8100000000004</v>
      </c>
      <c r="J1340" s="243">
        <v>5.0599999999999996</v>
      </c>
      <c r="K1340" s="243">
        <v>1713.36</v>
      </c>
      <c r="L1340" s="365">
        <v>6.8705917348816197</v>
      </c>
      <c r="M1340" s="365">
        <v>11.889599452602768</v>
      </c>
      <c r="N1340" s="365">
        <v>4.8190476190476188</v>
      </c>
      <c r="O1340" s="365">
        <v>3.2533799179705301</v>
      </c>
      <c r="P1340" s="244"/>
      <c r="Q1340" s="244"/>
      <c r="R1340" s="244">
        <v>4</v>
      </c>
    </row>
    <row r="1341" spans="1:18" ht="132">
      <c r="A1341" s="240">
        <v>211</v>
      </c>
      <c r="B1341" s="237" t="s">
        <v>2351</v>
      </c>
      <c r="C1341" s="241" t="s">
        <v>2352</v>
      </c>
      <c r="D1341" s="242">
        <v>857.21</v>
      </c>
      <c r="E1341" s="242">
        <v>214.14</v>
      </c>
      <c r="F1341" s="242">
        <v>1.25</v>
      </c>
      <c r="G1341" s="242">
        <v>641.82000000000005</v>
      </c>
      <c r="H1341" s="243">
        <v>4683.91</v>
      </c>
      <c r="I1341" s="243">
        <v>2546.0300000000002</v>
      </c>
      <c r="J1341" s="243">
        <v>5.8</v>
      </c>
      <c r="K1341" s="243">
        <v>2132.08</v>
      </c>
      <c r="L1341" s="365">
        <v>5.4641336428646419</v>
      </c>
      <c r="M1341" s="365">
        <v>11.889558232931728</v>
      </c>
      <c r="N1341" s="365">
        <v>4.6399999999999997</v>
      </c>
      <c r="O1341" s="365">
        <v>3.3219282664921623</v>
      </c>
      <c r="P1341" s="244"/>
      <c r="Q1341" s="244"/>
      <c r="R1341" s="244">
        <v>4</v>
      </c>
    </row>
    <row r="1342" spans="1:18" ht="132">
      <c r="A1342" s="240">
        <v>212</v>
      </c>
      <c r="B1342" s="237" t="s">
        <v>2353</v>
      </c>
      <c r="C1342" s="241" t="s">
        <v>2354</v>
      </c>
      <c r="D1342" s="242">
        <v>1007.58</v>
      </c>
      <c r="E1342" s="242">
        <v>364.71</v>
      </c>
      <c r="F1342" s="242">
        <v>1.05</v>
      </c>
      <c r="G1342" s="242">
        <v>641.82000000000005</v>
      </c>
      <c r="H1342" s="243">
        <v>6473.36</v>
      </c>
      <c r="I1342" s="243">
        <v>4336.22</v>
      </c>
      <c r="J1342" s="243">
        <v>5.0599999999999996</v>
      </c>
      <c r="K1342" s="243">
        <v>2132.08</v>
      </c>
      <c r="L1342" s="365">
        <v>6.42466106909625</v>
      </c>
      <c r="M1342" s="365">
        <v>11.88950124756656</v>
      </c>
      <c r="N1342" s="365">
        <v>4.8190476190476188</v>
      </c>
      <c r="O1342" s="365">
        <v>3.3219282664921623</v>
      </c>
      <c r="P1342" s="244"/>
      <c r="Q1342" s="244"/>
      <c r="R1342" s="244">
        <v>4</v>
      </c>
    </row>
    <row r="1343" spans="1:18" ht="132">
      <c r="A1343" s="240">
        <v>213</v>
      </c>
      <c r="B1343" s="237" t="s">
        <v>2355</v>
      </c>
      <c r="C1343" s="241" t="s">
        <v>2356</v>
      </c>
      <c r="D1343" s="242">
        <v>1098.19</v>
      </c>
      <c r="E1343" s="242">
        <v>455.32</v>
      </c>
      <c r="F1343" s="242">
        <v>1.05</v>
      </c>
      <c r="G1343" s="242">
        <v>641.82000000000005</v>
      </c>
      <c r="H1343" s="243">
        <v>7550.66</v>
      </c>
      <c r="I1343" s="243">
        <v>5413.52</v>
      </c>
      <c r="J1343" s="243">
        <v>5.0599999999999996</v>
      </c>
      <c r="K1343" s="243">
        <v>2132.08</v>
      </c>
      <c r="L1343" s="365">
        <v>6.8755497682550377</v>
      </c>
      <c r="M1343" s="365">
        <v>11.8894843187209</v>
      </c>
      <c r="N1343" s="365">
        <v>4.8190476190476188</v>
      </c>
      <c r="O1343" s="365">
        <v>3.3219282664921623</v>
      </c>
      <c r="P1343" s="244"/>
      <c r="Q1343" s="244"/>
      <c r="R1343" s="244">
        <v>4</v>
      </c>
    </row>
    <row r="1344" spans="1:18" ht="12.75">
      <c r="A1344" s="202" t="s">
        <v>2357</v>
      </c>
      <c r="B1344" s="201"/>
      <c r="C1344" s="201"/>
      <c r="D1344" s="201"/>
      <c r="E1344" s="201"/>
      <c r="F1344" s="201"/>
      <c r="G1344" s="201"/>
      <c r="H1344" s="201"/>
      <c r="I1344" s="201"/>
      <c r="J1344" s="201"/>
      <c r="K1344" s="201"/>
      <c r="L1344" s="201"/>
      <c r="M1344" s="201"/>
      <c r="N1344" s="201"/>
      <c r="O1344" s="201"/>
      <c r="P1344" s="201"/>
      <c r="Q1344" s="201"/>
      <c r="R1344" s="201"/>
    </row>
    <row r="1345" spans="1:18" ht="48">
      <c r="A1345" s="240">
        <v>214</v>
      </c>
      <c r="B1345" s="237" t="s">
        <v>2358</v>
      </c>
      <c r="C1345" s="241" t="s">
        <v>2359</v>
      </c>
      <c r="D1345" s="242">
        <v>1128.94</v>
      </c>
      <c r="E1345" s="242">
        <v>606.16999999999996</v>
      </c>
      <c r="F1345" s="242">
        <v>1.05</v>
      </c>
      <c r="G1345" s="242">
        <v>521.72</v>
      </c>
      <c r="H1345" s="243">
        <v>9033.91</v>
      </c>
      <c r="I1345" s="243">
        <v>7207.47</v>
      </c>
      <c r="J1345" s="243">
        <v>5.0599999999999996</v>
      </c>
      <c r="K1345" s="243">
        <v>1821.38</v>
      </c>
      <c r="L1345" s="365">
        <v>8.0021170301344622</v>
      </c>
      <c r="M1345" s="365">
        <v>11.890179322632266</v>
      </c>
      <c r="N1345" s="365">
        <v>4.8190476190476188</v>
      </c>
      <c r="O1345" s="365">
        <v>3.4911063405658207</v>
      </c>
      <c r="P1345" s="244"/>
      <c r="Q1345" s="244"/>
      <c r="R1345" s="244">
        <v>5</v>
      </c>
    </row>
    <row r="1346" spans="1:18" ht="48">
      <c r="A1346" s="240">
        <v>215</v>
      </c>
      <c r="B1346" s="237" t="s">
        <v>2360</v>
      </c>
      <c r="C1346" s="241" t="s">
        <v>2361</v>
      </c>
      <c r="D1346" s="242">
        <v>1424.21</v>
      </c>
      <c r="E1346" s="242">
        <v>778.6</v>
      </c>
      <c r="F1346" s="242">
        <v>1.05</v>
      </c>
      <c r="G1346" s="242">
        <v>644.55999999999995</v>
      </c>
      <c r="H1346" s="243">
        <v>11534.56</v>
      </c>
      <c r="I1346" s="243">
        <v>9257.7199999999993</v>
      </c>
      <c r="J1346" s="243">
        <v>5.0599999999999996</v>
      </c>
      <c r="K1346" s="243">
        <v>2271.7800000000002</v>
      </c>
      <c r="L1346" s="365">
        <v>8.0989179966437526</v>
      </c>
      <c r="M1346" s="365">
        <v>11.890213203185203</v>
      </c>
      <c r="N1346" s="365">
        <v>4.8190476190476188</v>
      </c>
      <c r="O1346" s="365">
        <v>3.5245438748913993</v>
      </c>
      <c r="P1346" s="244"/>
      <c r="Q1346" s="244"/>
      <c r="R1346" s="244">
        <v>5</v>
      </c>
    </row>
    <row r="1347" spans="1:18" ht="48">
      <c r="A1347" s="240">
        <v>216</v>
      </c>
      <c r="B1347" s="237" t="s">
        <v>2362</v>
      </c>
      <c r="C1347" s="241" t="s">
        <v>2363</v>
      </c>
      <c r="D1347" s="242">
        <v>954.77</v>
      </c>
      <c r="E1347" s="242">
        <v>432</v>
      </c>
      <c r="F1347" s="242">
        <v>1.05</v>
      </c>
      <c r="G1347" s="242">
        <v>521.72</v>
      </c>
      <c r="H1347" s="243">
        <v>6962.98</v>
      </c>
      <c r="I1347" s="243">
        <v>5136.54</v>
      </c>
      <c r="J1347" s="243">
        <v>5.0599999999999996</v>
      </c>
      <c r="K1347" s="243">
        <v>1821.38</v>
      </c>
      <c r="L1347" s="365">
        <v>7.2928349235941639</v>
      </c>
      <c r="M1347" s="365">
        <v>11.890138888888888</v>
      </c>
      <c r="N1347" s="365">
        <v>4.8190476190476188</v>
      </c>
      <c r="O1347" s="365">
        <v>3.4911063405658207</v>
      </c>
      <c r="P1347" s="244"/>
      <c r="Q1347" s="244"/>
      <c r="R1347" s="244">
        <v>5</v>
      </c>
    </row>
    <row r="1348" spans="1:18" ht="48">
      <c r="A1348" s="240">
        <v>217</v>
      </c>
      <c r="B1348" s="237" t="s">
        <v>2364</v>
      </c>
      <c r="C1348" s="241" t="s">
        <v>2365</v>
      </c>
      <c r="D1348" s="242">
        <v>1140.4000000000001</v>
      </c>
      <c r="E1348" s="242">
        <v>494.79</v>
      </c>
      <c r="F1348" s="242">
        <v>1.05</v>
      </c>
      <c r="G1348" s="242">
        <v>644.55999999999995</v>
      </c>
      <c r="H1348" s="243">
        <v>8159.97</v>
      </c>
      <c r="I1348" s="243">
        <v>5883.13</v>
      </c>
      <c r="J1348" s="243">
        <v>5.0599999999999996</v>
      </c>
      <c r="K1348" s="243">
        <v>2271.7800000000002</v>
      </c>
      <c r="L1348" s="365">
        <v>7.1553577692037882</v>
      </c>
      <c r="M1348" s="365">
        <v>11.890155419470886</v>
      </c>
      <c r="N1348" s="365">
        <v>4.8190476190476188</v>
      </c>
      <c r="O1348" s="365">
        <v>3.5245438748913993</v>
      </c>
      <c r="P1348" s="244"/>
      <c r="Q1348" s="244"/>
      <c r="R1348" s="244">
        <v>5</v>
      </c>
    </row>
    <row r="1349" spans="1:18" ht="12.75">
      <c r="A1349" s="202" t="s">
        <v>2366</v>
      </c>
      <c r="B1349" s="201"/>
      <c r="C1349" s="201"/>
      <c r="D1349" s="201"/>
      <c r="E1349" s="201"/>
      <c r="F1349" s="201"/>
      <c r="G1349" s="201"/>
      <c r="H1349" s="201"/>
      <c r="I1349" s="201"/>
      <c r="J1349" s="201"/>
      <c r="K1349" s="201"/>
      <c r="L1349" s="201"/>
      <c r="M1349" s="201"/>
      <c r="N1349" s="201"/>
      <c r="O1349" s="201"/>
      <c r="P1349" s="201"/>
      <c r="Q1349" s="201"/>
      <c r="R1349" s="201"/>
    </row>
    <row r="1350" spans="1:18" ht="60">
      <c r="A1350" s="240">
        <v>218</v>
      </c>
      <c r="B1350" s="237" t="s">
        <v>2367</v>
      </c>
      <c r="C1350" s="241" t="s">
        <v>2368</v>
      </c>
      <c r="D1350" s="242">
        <v>1045.48</v>
      </c>
      <c r="E1350" s="242">
        <v>522.71</v>
      </c>
      <c r="F1350" s="242">
        <v>1.05</v>
      </c>
      <c r="G1350" s="242">
        <v>521.72</v>
      </c>
      <c r="H1350" s="243">
        <v>8041.43</v>
      </c>
      <c r="I1350" s="243">
        <v>6214.99</v>
      </c>
      <c r="J1350" s="243">
        <v>5.0599999999999996</v>
      </c>
      <c r="K1350" s="243">
        <v>1821.38</v>
      </c>
      <c r="L1350" s="365">
        <v>7.6916153345831582</v>
      </c>
      <c r="M1350" s="365">
        <v>11.889938971896461</v>
      </c>
      <c r="N1350" s="365">
        <v>4.8190476190476188</v>
      </c>
      <c r="O1350" s="365">
        <v>3.4911063405658207</v>
      </c>
      <c r="P1350" s="244"/>
      <c r="Q1350" s="244"/>
      <c r="R1350" s="244">
        <v>6</v>
      </c>
    </row>
    <row r="1351" spans="1:18" ht="72">
      <c r="A1351" s="240">
        <v>219</v>
      </c>
      <c r="B1351" s="237" t="s">
        <v>2369</v>
      </c>
      <c r="C1351" s="241" t="s">
        <v>2370</v>
      </c>
      <c r="D1351" s="242">
        <v>1334.68</v>
      </c>
      <c r="E1351" s="242">
        <v>689.07</v>
      </c>
      <c r="F1351" s="242">
        <v>1.05</v>
      </c>
      <c r="G1351" s="242">
        <v>644.55999999999995</v>
      </c>
      <c r="H1351" s="243">
        <v>10469.89</v>
      </c>
      <c r="I1351" s="243">
        <v>8193.0499999999993</v>
      </c>
      <c r="J1351" s="243">
        <v>5.0599999999999996</v>
      </c>
      <c r="K1351" s="243">
        <v>2271.7800000000002</v>
      </c>
      <c r="L1351" s="365">
        <v>7.8444945604939003</v>
      </c>
      <c r="M1351" s="365">
        <v>11.890011174481545</v>
      </c>
      <c r="N1351" s="365">
        <v>4.8190476190476188</v>
      </c>
      <c r="O1351" s="365">
        <v>3.5245438748913993</v>
      </c>
      <c r="P1351" s="244"/>
      <c r="Q1351" s="244"/>
      <c r="R1351" s="244">
        <v>6</v>
      </c>
    </row>
    <row r="1352" spans="1:18" ht="29.25" customHeight="1">
      <c r="A1352" s="202" t="s">
        <v>2371</v>
      </c>
      <c r="B1352" s="201"/>
      <c r="C1352" s="201"/>
      <c r="D1352" s="201"/>
      <c r="E1352" s="201"/>
      <c r="F1352" s="201"/>
      <c r="G1352" s="201"/>
      <c r="H1352" s="201"/>
      <c r="I1352" s="201"/>
      <c r="J1352" s="201"/>
      <c r="K1352" s="201"/>
      <c r="L1352" s="201"/>
      <c r="M1352" s="201"/>
      <c r="N1352" s="201"/>
      <c r="O1352" s="201"/>
      <c r="P1352" s="201"/>
      <c r="Q1352" s="201"/>
      <c r="R1352" s="201"/>
    </row>
    <row r="1353" spans="1:18" ht="108">
      <c r="A1353" s="240">
        <v>220</v>
      </c>
      <c r="B1353" s="237" t="s">
        <v>2372</v>
      </c>
      <c r="C1353" s="241" t="s">
        <v>2373</v>
      </c>
      <c r="D1353" s="242">
        <v>1156.1300000000001</v>
      </c>
      <c r="E1353" s="242">
        <v>609.36</v>
      </c>
      <c r="F1353" s="242">
        <v>1.05</v>
      </c>
      <c r="G1353" s="242">
        <v>545.72</v>
      </c>
      <c r="H1353" s="243">
        <v>9159.9500000000007</v>
      </c>
      <c r="I1353" s="243">
        <v>7245.37</v>
      </c>
      <c r="J1353" s="243">
        <v>5.0599999999999996</v>
      </c>
      <c r="K1353" s="243">
        <v>1909.52</v>
      </c>
      <c r="L1353" s="365">
        <v>7.9229411917344938</v>
      </c>
      <c r="M1353" s="365">
        <v>11.890130628856506</v>
      </c>
      <c r="N1353" s="365">
        <v>4.8190476190476188</v>
      </c>
      <c r="O1353" s="365">
        <v>3.4990837792274423</v>
      </c>
      <c r="P1353" s="244"/>
      <c r="Q1353" s="244"/>
      <c r="R1353" s="244">
        <v>7</v>
      </c>
    </row>
    <row r="1354" spans="1:18" ht="108">
      <c r="A1354" s="240">
        <v>221</v>
      </c>
      <c r="B1354" s="237" t="s">
        <v>2374</v>
      </c>
      <c r="C1354" s="241" t="s">
        <v>2375</v>
      </c>
      <c r="D1354" s="242">
        <v>1458.96</v>
      </c>
      <c r="E1354" s="242">
        <v>792.17</v>
      </c>
      <c r="F1354" s="242">
        <v>1.05</v>
      </c>
      <c r="G1354" s="242">
        <v>665.74</v>
      </c>
      <c r="H1354" s="243">
        <v>11774.24</v>
      </c>
      <c r="I1354" s="243">
        <v>9418.98</v>
      </c>
      <c r="J1354" s="243">
        <v>5.0599999999999996</v>
      </c>
      <c r="K1354" s="243">
        <v>2350.1999999999998</v>
      </c>
      <c r="L1354" s="365">
        <v>8.070296649668256</v>
      </c>
      <c r="M1354" s="365">
        <v>11.890099347362309</v>
      </c>
      <c r="N1354" s="365">
        <v>4.8190476190476188</v>
      </c>
      <c r="O1354" s="365">
        <v>3.5302069877129205</v>
      </c>
      <c r="P1354" s="244"/>
      <c r="Q1354" s="244"/>
      <c r="R1354" s="244">
        <v>7</v>
      </c>
    </row>
    <row r="1355" spans="1:18" ht="12.75">
      <c r="A1355" s="202" t="s">
        <v>2376</v>
      </c>
      <c r="B1355" s="201"/>
      <c r="C1355" s="201"/>
      <c r="D1355" s="201"/>
      <c r="E1355" s="201"/>
      <c r="F1355" s="201"/>
      <c r="G1355" s="201"/>
      <c r="H1355" s="201"/>
      <c r="I1355" s="201"/>
      <c r="J1355" s="201"/>
      <c r="K1355" s="201"/>
      <c r="L1355" s="201"/>
      <c r="M1355" s="201"/>
      <c r="N1355" s="201"/>
      <c r="O1355" s="201"/>
      <c r="P1355" s="201"/>
      <c r="Q1355" s="201"/>
      <c r="R1355" s="201"/>
    </row>
    <row r="1356" spans="1:18" ht="60">
      <c r="A1356" s="240">
        <v>222</v>
      </c>
      <c r="B1356" s="237" t="s">
        <v>2377</v>
      </c>
      <c r="C1356" s="241" t="s">
        <v>2378</v>
      </c>
      <c r="D1356" s="242">
        <v>945.79</v>
      </c>
      <c r="E1356" s="242">
        <v>647.58000000000004</v>
      </c>
      <c r="F1356" s="242">
        <v>1.05</v>
      </c>
      <c r="G1356" s="242">
        <v>297.16000000000003</v>
      </c>
      <c r="H1356" s="243">
        <v>8727.91</v>
      </c>
      <c r="I1356" s="243">
        <v>7699.43</v>
      </c>
      <c r="J1356" s="243">
        <v>5.0599999999999996</v>
      </c>
      <c r="K1356" s="243">
        <v>1023.42</v>
      </c>
      <c r="L1356" s="365">
        <v>9.228169043868089</v>
      </c>
      <c r="M1356" s="365">
        <v>11.8895426047747</v>
      </c>
      <c r="N1356" s="365">
        <v>4.8190476190476188</v>
      </c>
      <c r="O1356" s="365">
        <v>3.4440032305828505</v>
      </c>
      <c r="P1356" s="244"/>
      <c r="Q1356" s="244"/>
      <c r="R1356" s="244">
        <v>8</v>
      </c>
    </row>
    <row r="1357" spans="1:18" ht="60">
      <c r="A1357" s="240">
        <v>223</v>
      </c>
      <c r="B1357" s="237" t="s">
        <v>2379</v>
      </c>
      <c r="C1357" s="241" t="s">
        <v>2380</v>
      </c>
      <c r="D1357" s="242">
        <v>1249.43</v>
      </c>
      <c r="E1357" s="242">
        <v>833.13</v>
      </c>
      <c r="F1357" s="242">
        <v>1.05</v>
      </c>
      <c r="G1357" s="242">
        <v>415.25</v>
      </c>
      <c r="H1357" s="243">
        <v>11360.04</v>
      </c>
      <c r="I1357" s="243">
        <v>9905.57</v>
      </c>
      <c r="J1357" s="243">
        <v>5.0599999999999996</v>
      </c>
      <c r="K1357" s="243">
        <v>1449.41</v>
      </c>
      <c r="L1357" s="365">
        <v>9.0921780331831314</v>
      </c>
      <c r="M1357" s="365">
        <v>11.889585058754335</v>
      </c>
      <c r="N1357" s="365">
        <v>4.8190476190476188</v>
      </c>
      <c r="O1357" s="365">
        <v>3.4904515352197474</v>
      </c>
      <c r="P1357" s="244"/>
      <c r="Q1357" s="244"/>
      <c r="R1357" s="244">
        <v>8</v>
      </c>
    </row>
    <row r="1358" spans="1:18" ht="60">
      <c r="A1358" s="240">
        <v>224</v>
      </c>
      <c r="B1358" s="237" t="s">
        <v>2381</v>
      </c>
      <c r="C1358" s="241" t="s">
        <v>2382</v>
      </c>
      <c r="D1358" s="242">
        <v>1484.11</v>
      </c>
      <c r="E1358" s="242">
        <v>807.33</v>
      </c>
      <c r="F1358" s="242">
        <v>1.05</v>
      </c>
      <c r="G1358" s="242">
        <v>675.73</v>
      </c>
      <c r="H1358" s="243">
        <v>11937.67</v>
      </c>
      <c r="I1358" s="243">
        <v>9598.82</v>
      </c>
      <c r="J1358" s="243">
        <v>5.0599999999999996</v>
      </c>
      <c r="K1358" s="243">
        <v>2333.79</v>
      </c>
      <c r="L1358" s="365">
        <v>8.0436557937080142</v>
      </c>
      <c r="M1358" s="365">
        <v>11.889586662207522</v>
      </c>
      <c r="N1358" s="365">
        <v>4.8190476190476188</v>
      </c>
      <c r="O1358" s="365">
        <v>3.453731519985793</v>
      </c>
      <c r="P1358" s="244"/>
      <c r="Q1358" s="244"/>
      <c r="R1358" s="244">
        <v>8</v>
      </c>
    </row>
    <row r="1359" spans="1:18" ht="60">
      <c r="A1359" s="240">
        <v>225</v>
      </c>
      <c r="B1359" s="237" t="s">
        <v>2383</v>
      </c>
      <c r="C1359" s="241" t="s">
        <v>2384</v>
      </c>
      <c r="D1359" s="242">
        <v>2028.67</v>
      </c>
      <c r="E1359" s="242">
        <v>1039.22</v>
      </c>
      <c r="F1359" s="242">
        <v>1.05</v>
      </c>
      <c r="G1359" s="242">
        <v>988.4</v>
      </c>
      <c r="H1359" s="243">
        <v>15804.37</v>
      </c>
      <c r="I1359" s="243">
        <v>12355.89</v>
      </c>
      <c r="J1359" s="243">
        <v>5.0599999999999996</v>
      </c>
      <c r="K1359" s="243">
        <v>3443.42</v>
      </c>
      <c r="L1359" s="365">
        <v>7.7905080668615403</v>
      </c>
      <c r="M1359" s="365">
        <v>11.889580647023729</v>
      </c>
      <c r="N1359" s="365">
        <v>4.8190476190476188</v>
      </c>
      <c r="O1359" s="365">
        <v>3.483832456495346</v>
      </c>
      <c r="P1359" s="244"/>
      <c r="Q1359" s="244"/>
      <c r="R1359" s="244">
        <v>8</v>
      </c>
    </row>
    <row r="1360" spans="1:18" ht="12.75">
      <c r="A1360" s="202" t="s">
        <v>2385</v>
      </c>
      <c r="B1360" s="201"/>
      <c r="C1360" s="201"/>
      <c r="D1360" s="201"/>
      <c r="E1360" s="201"/>
      <c r="F1360" s="201"/>
      <c r="G1360" s="201"/>
      <c r="H1360" s="201"/>
      <c r="I1360" s="201"/>
      <c r="J1360" s="201"/>
      <c r="K1360" s="201"/>
      <c r="L1360" s="201"/>
      <c r="M1360" s="201"/>
      <c r="N1360" s="201"/>
      <c r="O1360" s="201"/>
      <c r="P1360" s="201"/>
      <c r="Q1360" s="201"/>
      <c r="R1360" s="201"/>
    </row>
    <row r="1361" spans="1:18" ht="60">
      <c r="A1361" s="240">
        <v>226</v>
      </c>
      <c r="B1361" s="237" t="s">
        <v>2386</v>
      </c>
      <c r="C1361" s="241" t="s">
        <v>2387</v>
      </c>
      <c r="D1361" s="242">
        <v>453.11</v>
      </c>
      <c r="E1361" s="242">
        <v>356.55</v>
      </c>
      <c r="F1361" s="242">
        <v>1.05</v>
      </c>
      <c r="G1361" s="242">
        <v>95.51</v>
      </c>
      <c r="H1361" s="243">
        <v>4871.5</v>
      </c>
      <c r="I1361" s="243">
        <v>4239.46</v>
      </c>
      <c r="J1361" s="243">
        <v>5.0599999999999996</v>
      </c>
      <c r="K1361" s="243">
        <v>626.98</v>
      </c>
      <c r="L1361" s="365">
        <v>10.751252455253692</v>
      </c>
      <c r="M1361" s="365">
        <v>11.890225774786146</v>
      </c>
      <c r="N1361" s="365">
        <v>4.8190476190476188</v>
      </c>
      <c r="O1361" s="365">
        <v>6.5645482148466128</v>
      </c>
      <c r="P1361" s="244"/>
      <c r="Q1361" s="244"/>
      <c r="R1361" s="244">
        <v>9</v>
      </c>
    </row>
    <row r="1362" spans="1:18" ht="60">
      <c r="A1362" s="240">
        <v>227</v>
      </c>
      <c r="B1362" s="237" t="s">
        <v>2388</v>
      </c>
      <c r="C1362" s="241" t="s">
        <v>2389</v>
      </c>
      <c r="D1362" s="242">
        <v>711.12</v>
      </c>
      <c r="E1362" s="242">
        <v>551.22</v>
      </c>
      <c r="F1362" s="242">
        <v>1.05</v>
      </c>
      <c r="G1362" s="242">
        <v>158.85</v>
      </c>
      <c r="H1362" s="243">
        <v>7691.5</v>
      </c>
      <c r="I1362" s="243">
        <v>6554.18</v>
      </c>
      <c r="J1362" s="243">
        <v>5.0599999999999996</v>
      </c>
      <c r="K1362" s="243">
        <v>1132.26</v>
      </c>
      <c r="L1362" s="365">
        <v>10.816036674541568</v>
      </c>
      <c r="M1362" s="365">
        <v>11.890316026269003</v>
      </c>
      <c r="N1362" s="365">
        <v>4.8190476190476188</v>
      </c>
      <c r="O1362" s="365">
        <v>7.1278564683663834</v>
      </c>
      <c r="P1362" s="244"/>
      <c r="Q1362" s="244"/>
      <c r="R1362" s="244">
        <v>9</v>
      </c>
    </row>
    <row r="1363" spans="1:18" ht="60">
      <c r="A1363" s="240">
        <v>228</v>
      </c>
      <c r="B1363" s="237" t="s">
        <v>2390</v>
      </c>
      <c r="C1363" s="241" t="s">
        <v>2391</v>
      </c>
      <c r="D1363" s="242">
        <v>642.49</v>
      </c>
      <c r="E1363" s="242">
        <v>545.92999999999995</v>
      </c>
      <c r="F1363" s="242">
        <v>1.05</v>
      </c>
      <c r="G1363" s="242">
        <v>95.51</v>
      </c>
      <c r="H1363" s="243">
        <v>7123.32</v>
      </c>
      <c r="I1363" s="243">
        <v>6491.28</v>
      </c>
      <c r="J1363" s="243">
        <v>5.0599999999999996</v>
      </c>
      <c r="K1363" s="243">
        <v>626.98</v>
      </c>
      <c r="L1363" s="365">
        <v>11.087051938551571</v>
      </c>
      <c r="M1363" s="365">
        <v>11.890315608228162</v>
      </c>
      <c r="N1363" s="365">
        <v>4.8190476190476188</v>
      </c>
      <c r="O1363" s="365">
        <v>6.5645482148466128</v>
      </c>
      <c r="P1363" s="244"/>
      <c r="Q1363" s="244"/>
      <c r="R1363" s="244">
        <v>9</v>
      </c>
    </row>
    <row r="1364" spans="1:18" ht="60">
      <c r="A1364" s="240">
        <v>229</v>
      </c>
      <c r="B1364" s="237" t="s">
        <v>2392</v>
      </c>
      <c r="C1364" s="241" t="s">
        <v>2393</v>
      </c>
      <c r="D1364" s="242">
        <v>985.14</v>
      </c>
      <c r="E1364" s="242">
        <v>825.24</v>
      </c>
      <c r="F1364" s="242">
        <v>1.05</v>
      </c>
      <c r="G1364" s="242">
        <v>158.85</v>
      </c>
      <c r="H1364" s="243">
        <v>10949.72</v>
      </c>
      <c r="I1364" s="243">
        <v>9812.4</v>
      </c>
      <c r="J1364" s="243">
        <v>5.0599999999999996</v>
      </c>
      <c r="K1364" s="243">
        <v>1132.26</v>
      </c>
      <c r="L1364" s="365">
        <v>11.114887224150882</v>
      </c>
      <c r="M1364" s="365">
        <v>11.890359168241966</v>
      </c>
      <c r="N1364" s="365">
        <v>4.8190476190476188</v>
      </c>
      <c r="O1364" s="365">
        <v>7.1278564683663834</v>
      </c>
      <c r="P1364" s="244"/>
      <c r="Q1364" s="244"/>
      <c r="R1364" s="244">
        <v>9</v>
      </c>
    </row>
    <row r="1365" spans="1:18" ht="60">
      <c r="A1365" s="240">
        <v>230</v>
      </c>
      <c r="B1365" s="237" t="s">
        <v>2394</v>
      </c>
      <c r="C1365" s="241" t="s">
        <v>2395</v>
      </c>
      <c r="D1365" s="242">
        <v>293.35000000000002</v>
      </c>
      <c r="E1365" s="242">
        <v>196.79</v>
      </c>
      <c r="F1365" s="242">
        <v>1.05</v>
      </c>
      <c r="G1365" s="242">
        <v>95.51</v>
      </c>
      <c r="H1365" s="243">
        <v>2971.92</v>
      </c>
      <c r="I1365" s="243">
        <v>2339.88</v>
      </c>
      <c r="J1365" s="243">
        <v>5.0599999999999996</v>
      </c>
      <c r="K1365" s="243">
        <v>626.98</v>
      </c>
      <c r="L1365" s="365">
        <v>10.130969831259588</v>
      </c>
      <c r="M1365" s="365">
        <v>11.890238325118148</v>
      </c>
      <c r="N1365" s="365">
        <v>4.8190476190476188</v>
      </c>
      <c r="O1365" s="365">
        <v>6.5645482148466128</v>
      </c>
      <c r="P1365" s="244"/>
      <c r="Q1365" s="244"/>
      <c r="R1365" s="244">
        <v>9</v>
      </c>
    </row>
    <row r="1366" spans="1:18" ht="60">
      <c r="A1366" s="240">
        <v>231</v>
      </c>
      <c r="B1366" s="237" t="s">
        <v>2396</v>
      </c>
      <c r="C1366" s="241" t="s">
        <v>2397</v>
      </c>
      <c r="D1366" s="242">
        <v>499.52</v>
      </c>
      <c r="E1366" s="242">
        <v>339.62</v>
      </c>
      <c r="F1366" s="242">
        <v>1.05</v>
      </c>
      <c r="G1366" s="242">
        <v>158.85</v>
      </c>
      <c r="H1366" s="243">
        <v>5175.5</v>
      </c>
      <c r="I1366" s="243">
        <v>4038.18</v>
      </c>
      <c r="J1366" s="243">
        <v>5.0599999999999996</v>
      </c>
      <c r="K1366" s="243">
        <v>1132.26</v>
      </c>
      <c r="L1366" s="365">
        <v>10.360946508648302</v>
      </c>
      <c r="M1366" s="365">
        <v>11.890289146693362</v>
      </c>
      <c r="N1366" s="365">
        <v>4.8190476190476188</v>
      </c>
      <c r="O1366" s="365">
        <v>7.1278564683663834</v>
      </c>
      <c r="P1366" s="244"/>
      <c r="Q1366" s="244"/>
      <c r="R1366" s="244">
        <v>9</v>
      </c>
    </row>
    <row r="1367" spans="1:18" ht="36">
      <c r="A1367" s="240">
        <v>232</v>
      </c>
      <c r="B1367" s="237" t="s">
        <v>2398</v>
      </c>
      <c r="C1367" s="241" t="s">
        <v>2399</v>
      </c>
      <c r="D1367" s="242">
        <v>88.87</v>
      </c>
      <c r="E1367" s="242">
        <v>88.87</v>
      </c>
      <c r="F1367" s="242"/>
      <c r="G1367" s="242"/>
      <c r="H1367" s="243">
        <v>1056.72</v>
      </c>
      <c r="I1367" s="243">
        <v>1056.72</v>
      </c>
      <c r="J1367" s="243"/>
      <c r="K1367" s="243"/>
      <c r="L1367" s="365">
        <v>11.890626758186114</v>
      </c>
      <c r="M1367" s="365">
        <v>11.890626758186114</v>
      </c>
      <c r="N1367" s="365" t="s">
        <v>138</v>
      </c>
      <c r="O1367" s="365" t="s">
        <v>138</v>
      </c>
      <c r="P1367" s="244"/>
      <c r="Q1367" s="244"/>
      <c r="R1367" s="244">
        <v>9</v>
      </c>
    </row>
    <row r="1368" spans="1:18" ht="36">
      <c r="A1368" s="240">
        <v>233</v>
      </c>
      <c r="B1368" s="237" t="s">
        <v>2400</v>
      </c>
      <c r="C1368" s="241" t="s">
        <v>2401</v>
      </c>
      <c r="D1368" s="242">
        <v>138.6</v>
      </c>
      <c r="E1368" s="242">
        <v>138.6</v>
      </c>
      <c r="F1368" s="242"/>
      <c r="G1368" s="242"/>
      <c r="H1368" s="243">
        <v>1647.98</v>
      </c>
      <c r="I1368" s="243">
        <v>1647.98</v>
      </c>
      <c r="J1368" s="243"/>
      <c r="K1368" s="243"/>
      <c r="L1368" s="365">
        <v>11.89018759018759</v>
      </c>
      <c r="M1368" s="365">
        <v>11.89018759018759</v>
      </c>
      <c r="N1368" s="365" t="s">
        <v>138</v>
      </c>
      <c r="O1368" s="365" t="s">
        <v>138</v>
      </c>
      <c r="P1368" s="244"/>
      <c r="Q1368" s="244"/>
      <c r="R1368" s="244">
        <v>9</v>
      </c>
    </row>
    <row r="1369" spans="1:18" ht="36">
      <c r="A1369" s="240">
        <v>234</v>
      </c>
      <c r="B1369" s="237" t="s">
        <v>2402</v>
      </c>
      <c r="C1369" s="241" t="s">
        <v>2403</v>
      </c>
      <c r="D1369" s="242">
        <v>136.47999999999999</v>
      </c>
      <c r="E1369" s="242">
        <v>136.47999999999999</v>
      </c>
      <c r="F1369" s="242"/>
      <c r="G1369" s="242"/>
      <c r="H1369" s="243">
        <v>1622.82</v>
      </c>
      <c r="I1369" s="243">
        <v>1622.82</v>
      </c>
      <c r="J1369" s="243"/>
      <c r="K1369" s="243"/>
      <c r="L1369" s="365">
        <v>11.890533411488864</v>
      </c>
      <c r="M1369" s="365">
        <v>11.890533411488864</v>
      </c>
      <c r="N1369" s="365" t="s">
        <v>138</v>
      </c>
      <c r="O1369" s="365" t="s">
        <v>138</v>
      </c>
      <c r="P1369" s="244"/>
      <c r="Q1369" s="244"/>
      <c r="R1369" s="244">
        <v>9</v>
      </c>
    </row>
    <row r="1370" spans="1:18" ht="36">
      <c r="A1370" s="240">
        <v>235</v>
      </c>
      <c r="B1370" s="237" t="s">
        <v>2404</v>
      </c>
      <c r="C1370" s="241" t="s">
        <v>2405</v>
      </c>
      <c r="D1370" s="242">
        <v>205.25</v>
      </c>
      <c r="E1370" s="242">
        <v>205.25</v>
      </c>
      <c r="F1370" s="242"/>
      <c r="G1370" s="242"/>
      <c r="H1370" s="243">
        <v>2440.52</v>
      </c>
      <c r="I1370" s="243">
        <v>2440.52</v>
      </c>
      <c r="J1370" s="243"/>
      <c r="K1370" s="243"/>
      <c r="L1370" s="365">
        <v>11.89047503045067</v>
      </c>
      <c r="M1370" s="365">
        <v>11.89047503045067</v>
      </c>
      <c r="N1370" s="365" t="s">
        <v>138</v>
      </c>
      <c r="O1370" s="365" t="s">
        <v>138</v>
      </c>
      <c r="P1370" s="244"/>
      <c r="Q1370" s="244"/>
      <c r="R1370" s="244">
        <v>9</v>
      </c>
    </row>
    <row r="1371" spans="1:18" ht="36">
      <c r="A1371" s="240">
        <v>236</v>
      </c>
      <c r="B1371" s="237" t="s">
        <v>2406</v>
      </c>
      <c r="C1371" s="241" t="s">
        <v>2407</v>
      </c>
      <c r="D1371" s="242">
        <v>48.67</v>
      </c>
      <c r="E1371" s="242">
        <v>48.67</v>
      </c>
      <c r="F1371" s="242"/>
      <c r="G1371" s="242"/>
      <c r="H1371" s="243">
        <v>578.67999999999995</v>
      </c>
      <c r="I1371" s="243">
        <v>578.67999999999995</v>
      </c>
      <c r="J1371" s="243"/>
      <c r="K1371" s="243"/>
      <c r="L1371" s="365">
        <v>11.889870556811175</v>
      </c>
      <c r="M1371" s="365">
        <v>11.889870556811175</v>
      </c>
      <c r="N1371" s="365" t="s">
        <v>138</v>
      </c>
      <c r="O1371" s="365" t="s">
        <v>138</v>
      </c>
      <c r="P1371" s="244"/>
      <c r="Q1371" s="244"/>
      <c r="R1371" s="244">
        <v>9</v>
      </c>
    </row>
    <row r="1372" spans="1:18" ht="36">
      <c r="A1372" s="240">
        <v>237</v>
      </c>
      <c r="B1372" s="237" t="s">
        <v>2408</v>
      </c>
      <c r="C1372" s="241" t="s">
        <v>2409</v>
      </c>
      <c r="D1372" s="242">
        <v>84.64</v>
      </c>
      <c r="E1372" s="242">
        <v>84.64</v>
      </c>
      <c r="F1372" s="242"/>
      <c r="G1372" s="242"/>
      <c r="H1372" s="243">
        <v>1006.4</v>
      </c>
      <c r="I1372" s="243">
        <v>1006.4</v>
      </c>
      <c r="J1372" s="243"/>
      <c r="K1372" s="243"/>
      <c r="L1372" s="365">
        <v>11.890359168241966</v>
      </c>
      <c r="M1372" s="365">
        <v>11.890359168241966</v>
      </c>
      <c r="N1372" s="365" t="s">
        <v>138</v>
      </c>
      <c r="O1372" s="365" t="s">
        <v>138</v>
      </c>
      <c r="P1372" s="244"/>
      <c r="Q1372" s="244"/>
      <c r="R1372" s="244">
        <v>9</v>
      </c>
    </row>
    <row r="1373" spans="1:18" ht="36">
      <c r="A1373" s="240">
        <v>238</v>
      </c>
      <c r="B1373" s="237" t="s">
        <v>2410</v>
      </c>
      <c r="C1373" s="241" t="s">
        <v>2411</v>
      </c>
      <c r="D1373" s="242">
        <v>70.89</v>
      </c>
      <c r="E1373" s="242">
        <v>70.89</v>
      </c>
      <c r="F1373" s="242"/>
      <c r="G1373" s="242"/>
      <c r="H1373" s="243">
        <v>842.86</v>
      </c>
      <c r="I1373" s="243">
        <v>842.86</v>
      </c>
      <c r="J1373" s="243"/>
      <c r="K1373" s="243"/>
      <c r="L1373" s="365">
        <v>11.88968824940048</v>
      </c>
      <c r="M1373" s="365">
        <v>11.88968824940048</v>
      </c>
      <c r="N1373" s="365" t="s">
        <v>138</v>
      </c>
      <c r="O1373" s="365" t="s">
        <v>138</v>
      </c>
      <c r="P1373" s="244"/>
      <c r="Q1373" s="244"/>
      <c r="R1373" s="244">
        <v>9</v>
      </c>
    </row>
    <row r="1374" spans="1:18" ht="36">
      <c r="A1374" s="240">
        <v>239</v>
      </c>
      <c r="B1374" s="237" t="s">
        <v>2412</v>
      </c>
      <c r="C1374" s="241" t="s">
        <v>2413</v>
      </c>
      <c r="D1374" s="242">
        <v>110.03</v>
      </c>
      <c r="E1374" s="242">
        <v>110.03</v>
      </c>
      <c r="F1374" s="242"/>
      <c r="G1374" s="242"/>
      <c r="H1374" s="243">
        <v>1308.32</v>
      </c>
      <c r="I1374" s="243">
        <v>1308.32</v>
      </c>
      <c r="J1374" s="243"/>
      <c r="K1374" s="243"/>
      <c r="L1374" s="365">
        <v>11.890575297646096</v>
      </c>
      <c r="M1374" s="365">
        <v>11.890575297646096</v>
      </c>
      <c r="N1374" s="365" t="s">
        <v>138</v>
      </c>
      <c r="O1374" s="365" t="s">
        <v>138</v>
      </c>
      <c r="P1374" s="244"/>
      <c r="Q1374" s="244"/>
      <c r="R1374" s="244">
        <v>9</v>
      </c>
    </row>
    <row r="1375" spans="1:18" ht="36">
      <c r="A1375" s="240">
        <v>240</v>
      </c>
      <c r="B1375" s="237" t="s">
        <v>2414</v>
      </c>
      <c r="C1375" s="241" t="s">
        <v>2415</v>
      </c>
      <c r="D1375" s="242">
        <v>108.97</v>
      </c>
      <c r="E1375" s="242">
        <v>108.97</v>
      </c>
      <c r="F1375" s="242"/>
      <c r="G1375" s="242"/>
      <c r="H1375" s="243">
        <v>1295.74</v>
      </c>
      <c r="I1375" s="243">
        <v>1295.74</v>
      </c>
      <c r="J1375" s="243"/>
      <c r="K1375" s="243"/>
      <c r="L1375" s="365">
        <v>11.890795631825274</v>
      </c>
      <c r="M1375" s="365">
        <v>11.890795631825274</v>
      </c>
      <c r="N1375" s="365" t="s">
        <v>138</v>
      </c>
      <c r="O1375" s="365" t="s">
        <v>138</v>
      </c>
      <c r="P1375" s="244"/>
      <c r="Q1375" s="244"/>
      <c r="R1375" s="244">
        <v>9</v>
      </c>
    </row>
    <row r="1376" spans="1:18" ht="36">
      <c r="A1376" s="240">
        <v>241</v>
      </c>
      <c r="B1376" s="237" t="s">
        <v>2416</v>
      </c>
      <c r="C1376" s="241" t="s">
        <v>2417</v>
      </c>
      <c r="D1376" s="242">
        <v>163.99</v>
      </c>
      <c r="E1376" s="242">
        <v>163.99</v>
      </c>
      <c r="F1376" s="242"/>
      <c r="G1376" s="242"/>
      <c r="H1376" s="243">
        <v>1949.9</v>
      </c>
      <c r="I1376" s="243">
        <v>1949.9</v>
      </c>
      <c r="J1376" s="243"/>
      <c r="K1376" s="243"/>
      <c r="L1376" s="365">
        <v>11.890359168241966</v>
      </c>
      <c r="M1376" s="365">
        <v>11.890359168241966</v>
      </c>
      <c r="N1376" s="365" t="s">
        <v>138</v>
      </c>
      <c r="O1376" s="365" t="s">
        <v>138</v>
      </c>
      <c r="P1376" s="244"/>
      <c r="Q1376" s="244"/>
      <c r="R1376" s="244">
        <v>9</v>
      </c>
    </row>
    <row r="1377" spans="1:18" ht="36">
      <c r="A1377" s="240">
        <v>242</v>
      </c>
      <c r="B1377" s="237" t="s">
        <v>2418</v>
      </c>
      <c r="C1377" s="241" t="s">
        <v>2419</v>
      </c>
      <c r="D1377" s="242">
        <v>39.15</v>
      </c>
      <c r="E1377" s="242">
        <v>39.15</v>
      </c>
      <c r="F1377" s="242"/>
      <c r="G1377" s="242"/>
      <c r="H1377" s="243">
        <v>465.46</v>
      </c>
      <c r="I1377" s="243">
        <v>465.46</v>
      </c>
      <c r="J1377" s="243"/>
      <c r="K1377" s="243"/>
      <c r="L1377" s="365">
        <v>11.889144316730524</v>
      </c>
      <c r="M1377" s="365">
        <v>11.889144316730524</v>
      </c>
      <c r="N1377" s="365" t="s">
        <v>138</v>
      </c>
      <c r="O1377" s="365" t="s">
        <v>138</v>
      </c>
      <c r="P1377" s="244"/>
      <c r="Q1377" s="244"/>
      <c r="R1377" s="244">
        <v>9</v>
      </c>
    </row>
    <row r="1378" spans="1:18" ht="36">
      <c r="A1378" s="245">
        <v>243</v>
      </c>
      <c r="B1378" s="246" t="s">
        <v>2420</v>
      </c>
      <c r="C1378" s="247" t="s">
        <v>2421</v>
      </c>
      <c r="D1378" s="248">
        <v>67.709999999999994</v>
      </c>
      <c r="E1378" s="248">
        <v>67.709999999999994</v>
      </c>
      <c r="F1378" s="248"/>
      <c r="G1378" s="248"/>
      <c r="H1378" s="249">
        <v>805.12</v>
      </c>
      <c r="I1378" s="249">
        <v>805.12</v>
      </c>
      <c r="J1378" s="249"/>
      <c r="K1378" s="249"/>
      <c r="L1378" s="366">
        <v>11.890710382513662</v>
      </c>
      <c r="M1378" s="366">
        <v>11.890710382513662</v>
      </c>
      <c r="N1378" s="366" t="s">
        <v>138</v>
      </c>
      <c r="O1378" s="366" t="s">
        <v>138</v>
      </c>
      <c r="P1378" s="250"/>
      <c r="Q1378" s="250"/>
      <c r="R1378" s="250">
        <v>9</v>
      </c>
    </row>
    <row r="1379" spans="1:18" ht="12.75">
      <c r="A1379" s="101" t="s">
        <v>2422</v>
      </c>
      <c r="B1379" s="100"/>
      <c r="C1379" s="100"/>
      <c r="D1379" s="100"/>
      <c r="E1379" s="100"/>
      <c r="F1379" s="100"/>
      <c r="G1379" s="100"/>
      <c r="H1379" s="100"/>
      <c r="I1379" s="100"/>
      <c r="J1379" s="100"/>
      <c r="K1379" s="100"/>
      <c r="L1379" s="100"/>
      <c r="M1379" s="100"/>
      <c r="N1379" s="100"/>
      <c r="O1379" s="100"/>
      <c r="P1379" s="100"/>
      <c r="Q1379" s="100"/>
      <c r="R1379" s="100"/>
    </row>
    <row r="1380" spans="1:18" ht="12.75">
      <c r="A1380" s="202" t="s">
        <v>2423</v>
      </c>
      <c r="B1380" s="201"/>
      <c r="C1380" s="201"/>
      <c r="D1380" s="201"/>
      <c r="E1380" s="201"/>
      <c r="F1380" s="201"/>
      <c r="G1380" s="201"/>
      <c r="H1380" s="201"/>
      <c r="I1380" s="201"/>
      <c r="J1380" s="201"/>
      <c r="K1380" s="201"/>
      <c r="L1380" s="201"/>
      <c r="M1380" s="201"/>
      <c r="N1380" s="201"/>
      <c r="O1380" s="201"/>
      <c r="P1380" s="201"/>
      <c r="Q1380" s="201"/>
      <c r="R1380" s="201"/>
    </row>
    <row r="1381" spans="1:18" ht="24">
      <c r="A1381" s="240">
        <v>244</v>
      </c>
      <c r="B1381" s="237" t="s">
        <v>2424</v>
      </c>
      <c r="C1381" s="241" t="s">
        <v>2425</v>
      </c>
      <c r="D1381" s="242">
        <v>147.38999999999999</v>
      </c>
      <c r="E1381" s="242">
        <v>124.01</v>
      </c>
      <c r="F1381" s="242">
        <v>1.05</v>
      </c>
      <c r="G1381" s="242">
        <v>22.33</v>
      </c>
      <c r="H1381" s="243">
        <v>1570.83</v>
      </c>
      <c r="I1381" s="243">
        <v>1474.52</v>
      </c>
      <c r="J1381" s="243">
        <v>5.0599999999999996</v>
      </c>
      <c r="K1381" s="243">
        <v>91.25</v>
      </c>
      <c r="L1381" s="365">
        <v>10.657642987991045</v>
      </c>
      <c r="M1381" s="365">
        <v>11.890331424885089</v>
      </c>
      <c r="N1381" s="365">
        <v>4.8190476190476188</v>
      </c>
      <c r="O1381" s="365">
        <v>4.0864308105687419</v>
      </c>
      <c r="P1381" s="244"/>
      <c r="Q1381" s="244"/>
      <c r="R1381" s="244">
        <v>1</v>
      </c>
    </row>
    <row r="1382" spans="1:18" ht="12.75">
      <c r="A1382" s="202" t="s">
        <v>2426</v>
      </c>
      <c r="B1382" s="201"/>
      <c r="C1382" s="201"/>
      <c r="D1382" s="201"/>
      <c r="E1382" s="201"/>
      <c r="F1382" s="201"/>
      <c r="G1382" s="201"/>
      <c r="H1382" s="201"/>
      <c r="I1382" s="201"/>
      <c r="J1382" s="201"/>
      <c r="K1382" s="201"/>
      <c r="L1382" s="201"/>
      <c r="M1382" s="201"/>
      <c r="N1382" s="201"/>
      <c r="O1382" s="201"/>
      <c r="P1382" s="201"/>
      <c r="Q1382" s="201"/>
      <c r="R1382" s="201"/>
    </row>
    <row r="1383" spans="1:18">
      <c r="A1383" s="240">
        <v>245</v>
      </c>
      <c r="B1383" s="237" t="s">
        <v>2427</v>
      </c>
      <c r="C1383" s="241" t="s">
        <v>2426</v>
      </c>
      <c r="D1383" s="242">
        <v>1131.77</v>
      </c>
      <c r="E1383" s="242">
        <v>1005.45</v>
      </c>
      <c r="F1383" s="242"/>
      <c r="G1383" s="242">
        <v>126.32</v>
      </c>
      <c r="H1383" s="243">
        <v>12394.36</v>
      </c>
      <c r="I1383" s="243">
        <v>11954.86</v>
      </c>
      <c r="J1383" s="243"/>
      <c r="K1383" s="243">
        <v>439.5</v>
      </c>
      <c r="L1383" s="365">
        <v>10.951306360833032</v>
      </c>
      <c r="M1383" s="365">
        <v>11.890059177482719</v>
      </c>
      <c r="N1383" s="365" t="s">
        <v>138</v>
      </c>
      <c r="O1383" s="365">
        <v>3.4792590246991768</v>
      </c>
      <c r="P1383" s="244"/>
      <c r="Q1383" s="244"/>
      <c r="R1383" s="244">
        <v>2</v>
      </c>
    </row>
    <row r="1384" spans="1:18" ht="12.75">
      <c r="A1384" s="202" t="s">
        <v>2428</v>
      </c>
      <c r="B1384" s="201"/>
      <c r="C1384" s="201"/>
      <c r="D1384" s="201"/>
      <c r="E1384" s="201"/>
      <c r="F1384" s="201"/>
      <c r="G1384" s="201"/>
      <c r="H1384" s="201"/>
      <c r="I1384" s="201"/>
      <c r="J1384" s="201"/>
      <c r="K1384" s="201"/>
      <c r="L1384" s="201"/>
      <c r="M1384" s="201"/>
      <c r="N1384" s="201"/>
      <c r="O1384" s="201"/>
      <c r="P1384" s="201"/>
      <c r="Q1384" s="201"/>
      <c r="R1384" s="201"/>
    </row>
    <row r="1385" spans="1:18" ht="36">
      <c r="A1385" s="240">
        <v>246</v>
      </c>
      <c r="B1385" s="237" t="s">
        <v>2429</v>
      </c>
      <c r="C1385" s="241" t="s">
        <v>2430</v>
      </c>
      <c r="D1385" s="242">
        <v>64.37</v>
      </c>
      <c r="E1385" s="242">
        <v>56.75</v>
      </c>
      <c r="F1385" s="242"/>
      <c r="G1385" s="242">
        <v>7.62</v>
      </c>
      <c r="H1385" s="243">
        <v>708.18</v>
      </c>
      <c r="I1385" s="243">
        <v>674.78</v>
      </c>
      <c r="J1385" s="243"/>
      <c r="K1385" s="243">
        <v>33.4</v>
      </c>
      <c r="L1385" s="365">
        <v>11.001708870591889</v>
      </c>
      <c r="M1385" s="365">
        <v>11.890396475770924</v>
      </c>
      <c r="N1385" s="365" t="s">
        <v>138</v>
      </c>
      <c r="O1385" s="365">
        <v>4.3832020997375327</v>
      </c>
      <c r="P1385" s="244"/>
      <c r="Q1385" s="244"/>
      <c r="R1385" s="244">
        <v>3</v>
      </c>
    </row>
    <row r="1386" spans="1:18" ht="36">
      <c r="A1386" s="240">
        <v>247</v>
      </c>
      <c r="B1386" s="237" t="s">
        <v>2431</v>
      </c>
      <c r="C1386" s="241" t="s">
        <v>2432</v>
      </c>
      <c r="D1386" s="242">
        <v>80.12</v>
      </c>
      <c r="E1386" s="242">
        <v>72.5</v>
      </c>
      <c r="F1386" s="242"/>
      <c r="G1386" s="242">
        <v>7.62</v>
      </c>
      <c r="H1386" s="243">
        <v>895.5</v>
      </c>
      <c r="I1386" s="243">
        <v>862.1</v>
      </c>
      <c r="J1386" s="243"/>
      <c r="K1386" s="243">
        <v>33.4</v>
      </c>
      <c r="L1386" s="365">
        <v>11.176984523215177</v>
      </c>
      <c r="M1386" s="365">
        <v>11.891034482758622</v>
      </c>
      <c r="N1386" s="365" t="s">
        <v>138</v>
      </c>
      <c r="O1386" s="365">
        <v>4.3832020997375327</v>
      </c>
      <c r="P1386" s="244"/>
      <c r="Q1386" s="244"/>
      <c r="R1386" s="244">
        <v>3</v>
      </c>
    </row>
    <row r="1387" spans="1:18" ht="36">
      <c r="A1387" s="240">
        <v>248</v>
      </c>
      <c r="B1387" s="237" t="s">
        <v>2433</v>
      </c>
      <c r="C1387" s="241" t="s">
        <v>2434</v>
      </c>
      <c r="D1387" s="242">
        <v>96.35</v>
      </c>
      <c r="E1387" s="242">
        <v>88.73</v>
      </c>
      <c r="F1387" s="242"/>
      <c r="G1387" s="242">
        <v>7.62</v>
      </c>
      <c r="H1387" s="243">
        <v>1088.45</v>
      </c>
      <c r="I1387" s="243">
        <v>1055.05</v>
      </c>
      <c r="J1387" s="243"/>
      <c r="K1387" s="243">
        <v>33.4</v>
      </c>
      <c r="L1387" s="365">
        <v>11.29683445770628</v>
      </c>
      <c r="M1387" s="365">
        <v>11.890566888312858</v>
      </c>
      <c r="N1387" s="365" t="s">
        <v>138</v>
      </c>
      <c r="O1387" s="365">
        <v>4.3832020997375327</v>
      </c>
      <c r="P1387" s="244"/>
      <c r="Q1387" s="244"/>
      <c r="R1387" s="244">
        <v>3</v>
      </c>
    </row>
    <row r="1388" spans="1:18" ht="36">
      <c r="A1388" s="240">
        <v>249</v>
      </c>
      <c r="B1388" s="237" t="s">
        <v>2435</v>
      </c>
      <c r="C1388" s="241" t="s">
        <v>2436</v>
      </c>
      <c r="D1388" s="242">
        <v>14.8</v>
      </c>
      <c r="E1388" s="242">
        <v>14.8</v>
      </c>
      <c r="F1388" s="242"/>
      <c r="G1388" s="242"/>
      <c r="H1388" s="243">
        <v>176.03</v>
      </c>
      <c r="I1388" s="243">
        <v>176.03</v>
      </c>
      <c r="J1388" s="243"/>
      <c r="K1388" s="243"/>
      <c r="L1388" s="365">
        <v>11.893918918918919</v>
      </c>
      <c r="M1388" s="365">
        <v>11.893918918918919</v>
      </c>
      <c r="N1388" s="365" t="s">
        <v>138</v>
      </c>
      <c r="O1388" s="365" t="s">
        <v>138</v>
      </c>
      <c r="P1388" s="244"/>
      <c r="Q1388" s="244"/>
      <c r="R1388" s="244">
        <v>3</v>
      </c>
    </row>
    <row r="1389" spans="1:18" ht="36">
      <c r="A1389" s="240">
        <v>250</v>
      </c>
      <c r="B1389" s="237" t="s">
        <v>2437</v>
      </c>
      <c r="C1389" s="241" t="s">
        <v>2438</v>
      </c>
      <c r="D1389" s="242">
        <v>25.91</v>
      </c>
      <c r="E1389" s="242">
        <v>25.91</v>
      </c>
      <c r="F1389" s="242"/>
      <c r="G1389" s="242"/>
      <c r="H1389" s="243">
        <v>308.05</v>
      </c>
      <c r="I1389" s="243">
        <v>308.05</v>
      </c>
      <c r="J1389" s="243"/>
      <c r="K1389" s="243"/>
      <c r="L1389" s="365">
        <v>11.889231956773447</v>
      </c>
      <c r="M1389" s="365">
        <v>11.889231956773447</v>
      </c>
      <c r="N1389" s="365" t="s">
        <v>138</v>
      </c>
      <c r="O1389" s="365" t="s">
        <v>138</v>
      </c>
      <c r="P1389" s="244"/>
      <c r="Q1389" s="244"/>
      <c r="R1389" s="244">
        <v>3</v>
      </c>
    </row>
    <row r="1390" spans="1:18" ht="36">
      <c r="A1390" s="240">
        <v>251</v>
      </c>
      <c r="B1390" s="237" t="s">
        <v>2439</v>
      </c>
      <c r="C1390" s="241" t="s">
        <v>2440</v>
      </c>
      <c r="D1390" s="242">
        <v>11.77</v>
      </c>
      <c r="E1390" s="242">
        <v>11.77</v>
      </c>
      <c r="F1390" s="242"/>
      <c r="G1390" s="242"/>
      <c r="H1390" s="243">
        <v>139.91999999999999</v>
      </c>
      <c r="I1390" s="243">
        <v>139.91999999999999</v>
      </c>
      <c r="J1390" s="243"/>
      <c r="K1390" s="243"/>
      <c r="L1390" s="365">
        <v>11.887850467289718</v>
      </c>
      <c r="M1390" s="365">
        <v>11.887850467289718</v>
      </c>
      <c r="N1390" s="365" t="s">
        <v>138</v>
      </c>
      <c r="O1390" s="365" t="s">
        <v>138</v>
      </c>
      <c r="P1390" s="244"/>
      <c r="Q1390" s="244"/>
      <c r="R1390" s="244">
        <v>3</v>
      </c>
    </row>
    <row r="1391" spans="1:18" ht="36">
      <c r="A1391" s="240">
        <v>252</v>
      </c>
      <c r="B1391" s="237" t="s">
        <v>2441</v>
      </c>
      <c r="C1391" s="241" t="s">
        <v>2442</v>
      </c>
      <c r="D1391" s="242">
        <v>20.97</v>
      </c>
      <c r="E1391" s="242">
        <v>20.97</v>
      </c>
      <c r="F1391" s="242"/>
      <c r="G1391" s="242"/>
      <c r="H1391" s="243">
        <v>249.38</v>
      </c>
      <c r="I1391" s="243">
        <v>249.38</v>
      </c>
      <c r="J1391" s="243"/>
      <c r="K1391" s="243"/>
      <c r="L1391" s="365">
        <v>11.892226990939438</v>
      </c>
      <c r="M1391" s="365">
        <v>11.892226990939438</v>
      </c>
      <c r="N1391" s="365" t="s">
        <v>138</v>
      </c>
      <c r="O1391" s="365" t="s">
        <v>138</v>
      </c>
      <c r="P1391" s="244"/>
      <c r="Q1391" s="244"/>
      <c r="R1391" s="244">
        <v>3</v>
      </c>
    </row>
    <row r="1392" spans="1:18" ht="12.75">
      <c r="A1392" s="202" t="s">
        <v>2443</v>
      </c>
      <c r="B1392" s="201"/>
      <c r="C1392" s="201"/>
      <c r="D1392" s="201"/>
      <c r="E1392" s="201"/>
      <c r="F1392" s="201"/>
      <c r="G1392" s="201"/>
      <c r="H1392" s="201"/>
      <c r="I1392" s="201"/>
      <c r="J1392" s="201"/>
      <c r="K1392" s="201"/>
      <c r="L1392" s="201"/>
      <c r="M1392" s="201"/>
      <c r="N1392" s="201"/>
      <c r="O1392" s="201"/>
      <c r="P1392" s="201"/>
      <c r="Q1392" s="201"/>
      <c r="R1392" s="201"/>
    </row>
    <row r="1393" spans="1:18" ht="48">
      <c r="A1393" s="240">
        <v>253</v>
      </c>
      <c r="B1393" s="237" t="s">
        <v>2444</v>
      </c>
      <c r="C1393" s="241" t="s">
        <v>2445</v>
      </c>
      <c r="D1393" s="242">
        <v>65.7</v>
      </c>
      <c r="E1393" s="242">
        <v>55.05</v>
      </c>
      <c r="F1393" s="242"/>
      <c r="G1393" s="242">
        <v>10.65</v>
      </c>
      <c r="H1393" s="243">
        <v>694.32</v>
      </c>
      <c r="I1393" s="243">
        <v>654.5</v>
      </c>
      <c r="J1393" s="243"/>
      <c r="K1393" s="243">
        <v>39.82</v>
      </c>
      <c r="L1393" s="365">
        <v>10.568036529680366</v>
      </c>
      <c r="M1393" s="365">
        <v>11.889191643960038</v>
      </c>
      <c r="N1393" s="365" t="s">
        <v>138</v>
      </c>
      <c r="O1393" s="365">
        <v>3.7389671361502348</v>
      </c>
      <c r="P1393" s="244"/>
      <c r="Q1393" s="244"/>
      <c r="R1393" s="244">
        <v>4</v>
      </c>
    </row>
    <row r="1394" spans="1:18" ht="48">
      <c r="A1394" s="240">
        <v>254</v>
      </c>
      <c r="B1394" s="237" t="s">
        <v>2446</v>
      </c>
      <c r="C1394" s="241" t="s">
        <v>2447</v>
      </c>
      <c r="D1394" s="242">
        <v>43.68</v>
      </c>
      <c r="E1394" s="242">
        <v>33.03</v>
      </c>
      <c r="F1394" s="242"/>
      <c r="G1394" s="242">
        <v>10.65</v>
      </c>
      <c r="H1394" s="243">
        <v>432.52</v>
      </c>
      <c r="I1394" s="243">
        <v>392.7</v>
      </c>
      <c r="J1394" s="243"/>
      <c r="K1394" s="243">
        <v>39.82</v>
      </c>
      <c r="L1394" s="365">
        <v>9.9020146520146515</v>
      </c>
      <c r="M1394" s="365">
        <v>11.889191643960036</v>
      </c>
      <c r="N1394" s="365" t="s">
        <v>138</v>
      </c>
      <c r="O1394" s="365">
        <v>3.7389671361502348</v>
      </c>
      <c r="P1394" s="244"/>
      <c r="Q1394" s="244"/>
      <c r="R1394" s="244">
        <v>4</v>
      </c>
    </row>
    <row r="1395" spans="1:18" ht="48">
      <c r="A1395" s="240">
        <v>255</v>
      </c>
      <c r="B1395" s="237" t="s">
        <v>2448</v>
      </c>
      <c r="C1395" s="241" t="s">
        <v>2449</v>
      </c>
      <c r="D1395" s="242">
        <v>76.709999999999994</v>
      </c>
      <c r="E1395" s="242">
        <v>66.06</v>
      </c>
      <c r="F1395" s="242"/>
      <c r="G1395" s="242">
        <v>10.65</v>
      </c>
      <c r="H1395" s="243">
        <v>825.22</v>
      </c>
      <c r="I1395" s="243">
        <v>785.4</v>
      </c>
      <c r="J1395" s="243"/>
      <c r="K1395" s="243">
        <v>39.82</v>
      </c>
      <c r="L1395" s="365">
        <v>10.757658714639552</v>
      </c>
      <c r="M1395" s="365">
        <v>11.889191643960036</v>
      </c>
      <c r="N1395" s="365" t="s">
        <v>138</v>
      </c>
      <c r="O1395" s="365">
        <v>3.7389671361502348</v>
      </c>
      <c r="P1395" s="244"/>
      <c r="Q1395" s="244"/>
      <c r="R1395" s="244">
        <v>4</v>
      </c>
    </row>
    <row r="1396" spans="1:18" ht="36">
      <c r="A1396" s="240">
        <v>256</v>
      </c>
      <c r="B1396" s="237" t="s">
        <v>2450</v>
      </c>
      <c r="C1396" s="241" t="s">
        <v>2451</v>
      </c>
      <c r="D1396" s="242">
        <v>14.21</v>
      </c>
      <c r="E1396" s="242">
        <v>14.21</v>
      </c>
      <c r="F1396" s="242"/>
      <c r="G1396" s="242"/>
      <c r="H1396" s="243">
        <v>168.94</v>
      </c>
      <c r="I1396" s="243">
        <v>168.94</v>
      </c>
      <c r="J1396" s="243"/>
      <c r="K1396" s="243"/>
      <c r="L1396" s="365">
        <v>11.888810696692468</v>
      </c>
      <c r="M1396" s="365">
        <v>11.888810696692468</v>
      </c>
      <c r="N1396" s="365" t="s">
        <v>138</v>
      </c>
      <c r="O1396" s="365" t="s">
        <v>138</v>
      </c>
      <c r="P1396" s="244"/>
      <c r="Q1396" s="244"/>
      <c r="R1396" s="244">
        <v>4</v>
      </c>
    </row>
    <row r="1397" spans="1:18" ht="36">
      <c r="A1397" s="240">
        <v>257</v>
      </c>
      <c r="B1397" s="237" t="s">
        <v>2452</v>
      </c>
      <c r="C1397" s="241" t="s">
        <v>2453</v>
      </c>
      <c r="D1397" s="242">
        <v>13.93</v>
      </c>
      <c r="E1397" s="242">
        <v>13.93</v>
      </c>
      <c r="F1397" s="242"/>
      <c r="G1397" s="242"/>
      <c r="H1397" s="243">
        <v>165.58</v>
      </c>
      <c r="I1397" s="243">
        <v>165.58</v>
      </c>
      <c r="J1397" s="243"/>
      <c r="K1397" s="243"/>
      <c r="L1397" s="365">
        <v>11.886575735821967</v>
      </c>
      <c r="M1397" s="365">
        <v>11.886575735821967</v>
      </c>
      <c r="N1397" s="365" t="s">
        <v>138</v>
      </c>
      <c r="O1397" s="365" t="s">
        <v>138</v>
      </c>
      <c r="P1397" s="244"/>
      <c r="Q1397" s="244"/>
      <c r="R1397" s="244">
        <v>4</v>
      </c>
    </row>
    <row r="1398" spans="1:18" ht="36">
      <c r="A1398" s="240">
        <v>258</v>
      </c>
      <c r="B1398" s="237" t="s">
        <v>2454</v>
      </c>
      <c r="C1398" s="241" t="s">
        <v>2455</v>
      </c>
      <c r="D1398" s="242">
        <v>11.01</v>
      </c>
      <c r="E1398" s="242">
        <v>11.01</v>
      </c>
      <c r="F1398" s="242"/>
      <c r="G1398" s="242"/>
      <c r="H1398" s="243">
        <v>130.9</v>
      </c>
      <c r="I1398" s="243">
        <v>130.9</v>
      </c>
      <c r="J1398" s="243"/>
      <c r="K1398" s="243"/>
      <c r="L1398" s="365">
        <v>11.889191643960038</v>
      </c>
      <c r="M1398" s="365">
        <v>11.889191643960038</v>
      </c>
      <c r="N1398" s="365" t="s">
        <v>138</v>
      </c>
      <c r="O1398" s="365" t="s">
        <v>138</v>
      </c>
      <c r="P1398" s="244"/>
      <c r="Q1398" s="244"/>
      <c r="R1398" s="244">
        <v>4</v>
      </c>
    </row>
    <row r="1399" spans="1:18" ht="36">
      <c r="A1399" s="240">
        <v>259</v>
      </c>
      <c r="B1399" s="237" t="s">
        <v>2456</v>
      </c>
      <c r="C1399" s="241" t="s">
        <v>2457</v>
      </c>
      <c r="D1399" s="242">
        <v>13.46</v>
      </c>
      <c r="E1399" s="242">
        <v>13.46</v>
      </c>
      <c r="F1399" s="242"/>
      <c r="G1399" s="242"/>
      <c r="H1399" s="243">
        <v>159.99</v>
      </c>
      <c r="I1399" s="243">
        <v>159.99</v>
      </c>
      <c r="J1399" s="243"/>
      <c r="K1399" s="243"/>
      <c r="L1399" s="365">
        <v>11.886329866270431</v>
      </c>
      <c r="M1399" s="365">
        <v>11.886329866270431</v>
      </c>
      <c r="N1399" s="365" t="s">
        <v>138</v>
      </c>
      <c r="O1399" s="365" t="s">
        <v>138</v>
      </c>
      <c r="P1399" s="244"/>
      <c r="Q1399" s="244"/>
      <c r="R1399" s="244">
        <v>4</v>
      </c>
    </row>
    <row r="1400" spans="1:18" ht="12.75">
      <c r="A1400" s="202" t="s">
        <v>2458</v>
      </c>
      <c r="B1400" s="201"/>
      <c r="C1400" s="201"/>
      <c r="D1400" s="201"/>
      <c r="E1400" s="201"/>
      <c r="F1400" s="201"/>
      <c r="G1400" s="201"/>
      <c r="H1400" s="201"/>
      <c r="I1400" s="201"/>
      <c r="J1400" s="201"/>
      <c r="K1400" s="201"/>
      <c r="L1400" s="201"/>
      <c r="M1400" s="201"/>
      <c r="N1400" s="201"/>
      <c r="O1400" s="201"/>
      <c r="P1400" s="201"/>
      <c r="Q1400" s="201"/>
      <c r="R1400" s="201"/>
    </row>
    <row r="1401" spans="1:18" ht="60">
      <c r="A1401" s="240">
        <v>260</v>
      </c>
      <c r="B1401" s="237" t="s">
        <v>2459</v>
      </c>
      <c r="C1401" s="241" t="s">
        <v>2460</v>
      </c>
      <c r="D1401" s="242">
        <v>193.86</v>
      </c>
      <c r="E1401" s="242">
        <v>193.86</v>
      </c>
      <c r="F1401" s="242"/>
      <c r="G1401" s="242"/>
      <c r="H1401" s="243">
        <v>2304.85</v>
      </c>
      <c r="I1401" s="243">
        <v>2304.85</v>
      </c>
      <c r="J1401" s="243"/>
      <c r="K1401" s="243"/>
      <c r="L1401" s="365">
        <v>11.889249974208191</v>
      </c>
      <c r="M1401" s="365">
        <v>11.889249974208191</v>
      </c>
      <c r="N1401" s="365" t="s">
        <v>138</v>
      </c>
      <c r="O1401" s="365" t="s">
        <v>138</v>
      </c>
      <c r="P1401" s="244"/>
      <c r="Q1401" s="244"/>
      <c r="R1401" s="244">
        <v>5</v>
      </c>
    </row>
    <row r="1402" spans="1:18" ht="48">
      <c r="A1402" s="240">
        <v>261</v>
      </c>
      <c r="B1402" s="237" t="s">
        <v>2461</v>
      </c>
      <c r="C1402" s="241" t="s">
        <v>2462</v>
      </c>
      <c r="D1402" s="242">
        <v>241.11</v>
      </c>
      <c r="E1402" s="242">
        <v>241.11</v>
      </c>
      <c r="F1402" s="242"/>
      <c r="G1402" s="242"/>
      <c r="H1402" s="243">
        <v>2866.65</v>
      </c>
      <c r="I1402" s="243">
        <v>2866.65</v>
      </c>
      <c r="J1402" s="243"/>
      <c r="K1402" s="243"/>
      <c r="L1402" s="365">
        <v>11.889386587034963</v>
      </c>
      <c r="M1402" s="365">
        <v>11.889386587034963</v>
      </c>
      <c r="N1402" s="365" t="s">
        <v>138</v>
      </c>
      <c r="O1402" s="365" t="s">
        <v>138</v>
      </c>
      <c r="P1402" s="244"/>
      <c r="Q1402" s="244"/>
      <c r="R1402" s="244">
        <v>5</v>
      </c>
    </row>
    <row r="1403" spans="1:18" ht="48">
      <c r="A1403" s="240">
        <v>262</v>
      </c>
      <c r="B1403" s="237" t="s">
        <v>2463</v>
      </c>
      <c r="C1403" s="241" t="s">
        <v>2464</v>
      </c>
      <c r="D1403" s="242">
        <v>342.04</v>
      </c>
      <c r="E1403" s="242">
        <v>342.04</v>
      </c>
      <c r="F1403" s="242"/>
      <c r="G1403" s="242"/>
      <c r="H1403" s="243">
        <v>4066.73</v>
      </c>
      <c r="I1403" s="243">
        <v>4066.73</v>
      </c>
      <c r="J1403" s="243"/>
      <c r="K1403" s="243"/>
      <c r="L1403" s="365">
        <v>11.889632791486376</v>
      </c>
      <c r="M1403" s="365">
        <v>11.889632791486376</v>
      </c>
      <c r="N1403" s="365" t="s">
        <v>138</v>
      </c>
      <c r="O1403" s="365" t="s">
        <v>138</v>
      </c>
      <c r="P1403" s="244"/>
      <c r="Q1403" s="244"/>
      <c r="R1403" s="244">
        <v>5</v>
      </c>
    </row>
    <row r="1404" spans="1:18" ht="12.75">
      <c r="A1404" s="202" t="s">
        <v>2465</v>
      </c>
      <c r="B1404" s="201"/>
      <c r="C1404" s="201"/>
      <c r="D1404" s="201"/>
      <c r="E1404" s="201"/>
      <c r="F1404" s="201"/>
      <c r="G1404" s="201"/>
      <c r="H1404" s="201"/>
      <c r="I1404" s="201"/>
      <c r="J1404" s="201"/>
      <c r="K1404" s="201"/>
      <c r="L1404" s="201"/>
      <c r="M1404" s="201"/>
      <c r="N1404" s="201"/>
      <c r="O1404" s="201"/>
      <c r="P1404" s="201"/>
      <c r="Q1404" s="201"/>
      <c r="R1404" s="201"/>
    </row>
    <row r="1405" spans="1:18" ht="24">
      <c r="A1405" s="240">
        <v>263</v>
      </c>
      <c r="B1405" s="237" t="s">
        <v>2466</v>
      </c>
      <c r="C1405" s="241" t="s">
        <v>2465</v>
      </c>
      <c r="D1405" s="242">
        <v>43.86</v>
      </c>
      <c r="E1405" s="242">
        <v>35.14</v>
      </c>
      <c r="F1405" s="242"/>
      <c r="G1405" s="242">
        <v>8.7200000000000006</v>
      </c>
      <c r="H1405" s="243">
        <v>513.32000000000005</v>
      </c>
      <c r="I1405" s="243">
        <v>417.75</v>
      </c>
      <c r="J1405" s="243"/>
      <c r="K1405" s="243">
        <v>95.57</v>
      </c>
      <c r="L1405" s="365">
        <v>11.703602371181033</v>
      </c>
      <c r="M1405" s="365">
        <v>11.888161639157655</v>
      </c>
      <c r="N1405" s="365" t="s">
        <v>138</v>
      </c>
      <c r="O1405" s="365">
        <v>10.959862385321099</v>
      </c>
      <c r="P1405" s="244"/>
      <c r="Q1405" s="244"/>
      <c r="R1405" s="244">
        <v>6</v>
      </c>
    </row>
    <row r="1406" spans="1:18" ht="12.75">
      <c r="A1406" s="202" t="s">
        <v>2467</v>
      </c>
      <c r="B1406" s="201"/>
      <c r="C1406" s="201"/>
      <c r="D1406" s="201"/>
      <c r="E1406" s="201"/>
      <c r="F1406" s="201"/>
      <c r="G1406" s="201"/>
      <c r="H1406" s="201"/>
      <c r="I1406" s="201"/>
      <c r="J1406" s="201"/>
      <c r="K1406" s="201"/>
      <c r="L1406" s="201"/>
      <c r="M1406" s="201"/>
      <c r="N1406" s="201"/>
      <c r="O1406" s="201"/>
      <c r="P1406" s="201"/>
      <c r="Q1406" s="201"/>
      <c r="R1406" s="201"/>
    </row>
    <row r="1407" spans="1:18" ht="36">
      <c r="A1407" s="240">
        <v>264</v>
      </c>
      <c r="B1407" s="237" t="s">
        <v>2468</v>
      </c>
      <c r="C1407" s="241" t="s">
        <v>2469</v>
      </c>
      <c r="D1407" s="242">
        <v>165.89</v>
      </c>
      <c r="E1407" s="242">
        <v>157.51</v>
      </c>
      <c r="F1407" s="242"/>
      <c r="G1407" s="242">
        <v>8.3800000000000008</v>
      </c>
      <c r="H1407" s="243">
        <v>1953.77</v>
      </c>
      <c r="I1407" s="243">
        <v>1872.69</v>
      </c>
      <c r="J1407" s="243"/>
      <c r="K1407" s="243">
        <v>81.08</v>
      </c>
      <c r="L1407" s="365">
        <v>11.777503164747726</v>
      </c>
      <c r="M1407" s="365">
        <v>11.889340359342265</v>
      </c>
      <c r="N1407" s="365" t="s">
        <v>138</v>
      </c>
      <c r="O1407" s="365">
        <v>9.6754176610978515</v>
      </c>
      <c r="P1407" s="244"/>
      <c r="Q1407" s="244"/>
      <c r="R1407" s="244">
        <v>7</v>
      </c>
    </row>
    <row r="1408" spans="1:18" ht="36">
      <c r="A1408" s="240">
        <v>265</v>
      </c>
      <c r="B1408" s="237" t="s">
        <v>2470</v>
      </c>
      <c r="C1408" s="241" t="s">
        <v>2471</v>
      </c>
      <c r="D1408" s="242">
        <v>205.96</v>
      </c>
      <c r="E1408" s="242">
        <v>197.58</v>
      </c>
      <c r="F1408" s="242"/>
      <c r="G1408" s="242">
        <v>8.3800000000000008</v>
      </c>
      <c r="H1408" s="243">
        <v>2430.25</v>
      </c>
      <c r="I1408" s="243">
        <v>2349.17</v>
      </c>
      <c r="J1408" s="243"/>
      <c r="K1408" s="243">
        <v>81.08</v>
      </c>
      <c r="L1408" s="365">
        <v>11.799621285686541</v>
      </c>
      <c r="M1408" s="365">
        <v>11.889715558254883</v>
      </c>
      <c r="N1408" s="365" t="s">
        <v>138</v>
      </c>
      <c r="O1408" s="365">
        <v>9.6754176610978515</v>
      </c>
      <c r="P1408" s="244"/>
      <c r="Q1408" s="244"/>
      <c r="R1408" s="244">
        <v>7</v>
      </c>
    </row>
    <row r="1409" spans="1:18" ht="36">
      <c r="A1409" s="240">
        <v>266</v>
      </c>
      <c r="B1409" s="237" t="s">
        <v>2472</v>
      </c>
      <c r="C1409" s="241" t="s">
        <v>2473</v>
      </c>
      <c r="D1409" s="242">
        <v>197.58</v>
      </c>
      <c r="E1409" s="242">
        <v>189.2</v>
      </c>
      <c r="F1409" s="242"/>
      <c r="G1409" s="242">
        <v>8.3800000000000008</v>
      </c>
      <c r="H1409" s="243">
        <v>2330.52</v>
      </c>
      <c r="I1409" s="243">
        <v>2249.44</v>
      </c>
      <c r="J1409" s="243"/>
      <c r="K1409" s="243">
        <v>81.08</v>
      </c>
      <c r="L1409" s="365">
        <v>11.79532341330094</v>
      </c>
      <c r="M1409" s="365">
        <v>11.889217758985202</v>
      </c>
      <c r="N1409" s="365" t="s">
        <v>138</v>
      </c>
      <c r="O1409" s="365">
        <v>9.6754176610978515</v>
      </c>
      <c r="P1409" s="244"/>
      <c r="Q1409" s="244"/>
      <c r="R1409" s="244">
        <v>7</v>
      </c>
    </row>
    <row r="1410" spans="1:18" ht="12.75">
      <c r="A1410" s="202" t="s">
        <v>2474</v>
      </c>
      <c r="B1410" s="201"/>
      <c r="C1410" s="201"/>
      <c r="D1410" s="201"/>
      <c r="E1410" s="201"/>
      <c r="F1410" s="201"/>
      <c r="G1410" s="201"/>
      <c r="H1410" s="201"/>
      <c r="I1410" s="201"/>
      <c r="J1410" s="201"/>
      <c r="K1410" s="201"/>
      <c r="L1410" s="201"/>
      <c r="M1410" s="201"/>
      <c r="N1410" s="201"/>
      <c r="O1410" s="201"/>
      <c r="P1410" s="201"/>
      <c r="Q1410" s="201"/>
      <c r="R1410" s="201"/>
    </row>
    <row r="1411" spans="1:18" ht="24">
      <c r="A1411" s="240">
        <v>267</v>
      </c>
      <c r="B1411" s="237" t="s">
        <v>2475</v>
      </c>
      <c r="C1411" s="241" t="s">
        <v>2474</v>
      </c>
      <c r="D1411" s="242">
        <v>2089.9699999999998</v>
      </c>
      <c r="E1411" s="242">
        <v>359.75</v>
      </c>
      <c r="F1411" s="242">
        <v>74.900000000000006</v>
      </c>
      <c r="G1411" s="242">
        <v>1655.32</v>
      </c>
      <c r="H1411" s="243">
        <v>14363.24</v>
      </c>
      <c r="I1411" s="243">
        <v>4277.47</v>
      </c>
      <c r="J1411" s="243">
        <v>433.44</v>
      </c>
      <c r="K1411" s="243">
        <v>9652.33</v>
      </c>
      <c r="L1411" s="365">
        <v>6.8724622841476197</v>
      </c>
      <c r="M1411" s="365">
        <v>11.890118137595554</v>
      </c>
      <c r="N1411" s="365">
        <v>5.7869158878504665</v>
      </c>
      <c r="O1411" s="365">
        <v>5.8310961022642154</v>
      </c>
      <c r="P1411" s="244"/>
      <c r="Q1411" s="244"/>
      <c r="R1411" s="244">
        <v>8</v>
      </c>
    </row>
    <row r="1412" spans="1:18" ht="12.75">
      <c r="A1412" s="202" t="s">
        <v>2476</v>
      </c>
      <c r="B1412" s="201"/>
      <c r="C1412" s="201"/>
      <c r="D1412" s="201"/>
      <c r="E1412" s="201"/>
      <c r="F1412" s="201"/>
      <c r="G1412" s="201"/>
      <c r="H1412" s="201"/>
      <c r="I1412" s="201"/>
      <c r="J1412" s="201"/>
      <c r="K1412" s="201"/>
      <c r="L1412" s="201"/>
      <c r="M1412" s="201"/>
      <c r="N1412" s="201"/>
      <c r="O1412" s="201"/>
      <c r="P1412" s="201"/>
      <c r="Q1412" s="201"/>
      <c r="R1412" s="201"/>
    </row>
    <row r="1413" spans="1:18" ht="36">
      <c r="A1413" s="240">
        <v>268</v>
      </c>
      <c r="B1413" s="237" t="s">
        <v>2477</v>
      </c>
      <c r="C1413" s="241" t="s">
        <v>2478</v>
      </c>
      <c r="D1413" s="242">
        <v>27.59</v>
      </c>
      <c r="E1413" s="242">
        <v>17.73</v>
      </c>
      <c r="F1413" s="242">
        <v>8.4600000000000009</v>
      </c>
      <c r="G1413" s="242">
        <v>1.4</v>
      </c>
      <c r="H1413" s="243">
        <v>265.17</v>
      </c>
      <c r="I1413" s="243">
        <v>210.82</v>
      </c>
      <c r="J1413" s="243">
        <v>50.42</v>
      </c>
      <c r="K1413" s="243">
        <v>3.93</v>
      </c>
      <c r="L1413" s="365">
        <v>9.6110909749909386</v>
      </c>
      <c r="M1413" s="365">
        <v>11.890580936266215</v>
      </c>
      <c r="N1413" s="365">
        <v>5.9598108747044911</v>
      </c>
      <c r="O1413" s="365">
        <v>2.8071428571428574</v>
      </c>
      <c r="P1413" s="244"/>
      <c r="Q1413" s="244"/>
      <c r="R1413" s="244">
        <v>9</v>
      </c>
    </row>
    <row r="1414" spans="1:18" ht="36">
      <c r="A1414" s="240">
        <v>269</v>
      </c>
      <c r="B1414" s="237" t="s">
        <v>2479</v>
      </c>
      <c r="C1414" s="241" t="s">
        <v>2480</v>
      </c>
      <c r="D1414" s="242">
        <v>29.6</v>
      </c>
      <c r="E1414" s="242">
        <v>19.059999999999999</v>
      </c>
      <c r="F1414" s="242">
        <v>9.06</v>
      </c>
      <c r="G1414" s="242">
        <v>1.48</v>
      </c>
      <c r="H1414" s="243">
        <v>284.72000000000003</v>
      </c>
      <c r="I1414" s="243">
        <v>226.57</v>
      </c>
      <c r="J1414" s="243">
        <v>53.99</v>
      </c>
      <c r="K1414" s="243">
        <v>4.16</v>
      </c>
      <c r="L1414" s="365">
        <v>9.6189189189189186</v>
      </c>
      <c r="M1414" s="365">
        <v>11.887198321091292</v>
      </c>
      <c r="N1414" s="365">
        <v>5.9591611479028694</v>
      </c>
      <c r="O1414" s="365">
        <v>2.810810810810811</v>
      </c>
      <c r="P1414" s="244"/>
      <c r="Q1414" s="244"/>
      <c r="R1414" s="244">
        <v>9</v>
      </c>
    </row>
    <row r="1415" spans="1:18" ht="36">
      <c r="A1415" s="240">
        <v>270</v>
      </c>
      <c r="B1415" s="237" t="s">
        <v>2481</v>
      </c>
      <c r="C1415" s="241" t="s">
        <v>2482</v>
      </c>
      <c r="D1415" s="242">
        <v>30.86</v>
      </c>
      <c r="E1415" s="242">
        <v>19.87</v>
      </c>
      <c r="F1415" s="242">
        <v>9.51</v>
      </c>
      <c r="G1415" s="242">
        <v>1.48</v>
      </c>
      <c r="H1415" s="243">
        <v>297.11</v>
      </c>
      <c r="I1415" s="243">
        <v>236.26</v>
      </c>
      <c r="J1415" s="243">
        <v>56.69</v>
      </c>
      <c r="K1415" s="243">
        <v>4.16</v>
      </c>
      <c r="L1415" s="365">
        <v>9.627673363577447</v>
      </c>
      <c r="M1415" s="365">
        <v>11.890286864620029</v>
      </c>
      <c r="N1415" s="365">
        <v>5.9610935856992642</v>
      </c>
      <c r="O1415" s="365">
        <v>2.810810810810811</v>
      </c>
      <c r="P1415" s="244"/>
      <c r="Q1415" s="244"/>
      <c r="R1415" s="244">
        <v>9</v>
      </c>
    </row>
    <row r="1416" spans="1:18" ht="36">
      <c r="A1416" s="240">
        <v>271</v>
      </c>
      <c r="B1416" s="237" t="s">
        <v>2483</v>
      </c>
      <c r="C1416" s="241" t="s">
        <v>2484</v>
      </c>
      <c r="D1416" s="242">
        <v>32.71</v>
      </c>
      <c r="E1416" s="242">
        <v>21.09</v>
      </c>
      <c r="F1416" s="242">
        <v>10.06</v>
      </c>
      <c r="G1416" s="242">
        <v>1.56</v>
      </c>
      <c r="H1416" s="243">
        <v>315.17</v>
      </c>
      <c r="I1416" s="243">
        <v>250.8</v>
      </c>
      <c r="J1416" s="243">
        <v>59.97</v>
      </c>
      <c r="K1416" s="243">
        <v>4.4000000000000004</v>
      </c>
      <c r="L1416" s="365">
        <v>9.6352797309691223</v>
      </c>
      <c r="M1416" s="365">
        <v>11.891891891891893</v>
      </c>
      <c r="N1416" s="365">
        <v>5.9612326043737571</v>
      </c>
      <c r="O1416" s="365">
        <v>2.8205128205128207</v>
      </c>
      <c r="P1416" s="244"/>
      <c r="Q1416" s="244"/>
      <c r="R1416" s="244">
        <v>9</v>
      </c>
    </row>
    <row r="1417" spans="1:18" ht="12.75">
      <c r="A1417" s="240"/>
      <c r="B1417" s="237"/>
      <c r="C1417" s="241"/>
      <c r="D1417" s="242"/>
      <c r="E1417" s="242"/>
      <c r="F1417" s="242"/>
      <c r="G1417" s="242"/>
      <c r="H1417" s="243"/>
      <c r="I1417" s="243"/>
      <c r="J1417" s="243"/>
      <c r="K1417" s="243"/>
      <c r="L1417" s="365"/>
      <c r="M1417" s="365"/>
      <c r="N1417" s="365"/>
      <c r="O1417" s="365"/>
      <c r="P1417" s="235"/>
      <c r="Q1417" s="235"/>
      <c r="R1417" s="235"/>
    </row>
    <row r="1418" spans="1:18">
      <c r="A1418" s="244"/>
      <c r="B1418" s="51"/>
      <c r="C1418" s="244"/>
      <c r="D1418" s="244"/>
      <c r="E1418" s="244"/>
      <c r="F1418" s="244"/>
      <c r="G1418" s="244"/>
      <c r="H1418" s="52"/>
      <c r="I1418" s="52"/>
      <c r="J1418" s="52"/>
      <c r="K1418" s="52"/>
      <c r="L1418" s="367"/>
      <c r="M1418" s="367"/>
      <c r="N1418" s="367"/>
      <c r="O1418" s="367"/>
      <c r="P1418" s="220"/>
      <c r="Q1418" s="220"/>
      <c r="R1418" s="220"/>
    </row>
    <row r="1419" spans="1:18" ht="12.75">
      <c r="A1419" s="100" t="s">
        <v>63</v>
      </c>
      <c r="B1419" s="100"/>
      <c r="C1419" s="100"/>
      <c r="D1419" s="238">
        <v>258835.63</v>
      </c>
      <c r="E1419" s="238">
        <v>109495.78</v>
      </c>
      <c r="F1419" s="238">
        <v>3338.83</v>
      </c>
      <c r="G1419" s="238">
        <v>146001.01999999999</v>
      </c>
      <c r="H1419" s="239">
        <v>1941635.64</v>
      </c>
      <c r="I1419" s="239">
        <v>1301886.79</v>
      </c>
      <c r="J1419" s="239">
        <v>18531.29</v>
      </c>
      <c r="K1419" s="239">
        <v>621217.56000000006</v>
      </c>
      <c r="L1419" s="368">
        <v>7.5014233550458256</v>
      </c>
      <c r="M1419" s="368">
        <v>11.889835297762161</v>
      </c>
      <c r="N1419" s="368">
        <v>5.5502346630406461</v>
      </c>
      <c r="O1419" s="368">
        <v>4.2548850686111654</v>
      </c>
      <c r="P1419" s="235"/>
      <c r="Q1419" s="235"/>
      <c r="R1419" s="235"/>
    </row>
    <row r="1420" spans="1:18">
      <c r="A1420" s="244"/>
      <c r="B1420" s="51"/>
      <c r="C1420" s="244"/>
      <c r="D1420" s="244"/>
      <c r="E1420" s="244"/>
      <c r="F1420" s="244"/>
      <c r="G1420" s="244"/>
      <c r="H1420" s="52"/>
      <c r="I1420" s="52"/>
      <c r="J1420" s="52"/>
      <c r="K1420" s="52"/>
      <c r="L1420" s="367"/>
      <c r="M1420" s="367"/>
      <c r="N1420" s="367"/>
      <c r="O1420" s="367"/>
    </row>
    <row r="1421" spans="1:18" ht="28.5" customHeight="1">
      <c r="A1421" s="102" t="s">
        <v>2485</v>
      </c>
      <c r="B1421" s="103"/>
      <c r="C1421" s="103"/>
      <c r="D1421" s="103"/>
      <c r="E1421" s="103"/>
      <c r="F1421" s="103"/>
      <c r="G1421" s="103"/>
      <c r="H1421" s="103"/>
      <c r="I1421" s="103"/>
      <c r="J1421" s="103"/>
      <c r="K1421" s="103"/>
      <c r="L1421" s="103"/>
      <c r="M1421" s="103"/>
      <c r="N1421" s="103"/>
      <c r="O1421" s="103"/>
    </row>
    <row r="1422" spans="1:18" ht="12.75">
      <c r="A1422" s="101" t="s">
        <v>2486</v>
      </c>
      <c r="B1422" s="100"/>
      <c r="C1422" s="100"/>
      <c r="D1422" s="100"/>
      <c r="E1422" s="100"/>
      <c r="F1422" s="100"/>
      <c r="G1422" s="100"/>
      <c r="H1422" s="100"/>
      <c r="I1422" s="100"/>
      <c r="J1422" s="100"/>
      <c r="K1422" s="100"/>
      <c r="L1422" s="100"/>
      <c r="M1422" s="100"/>
      <c r="N1422" s="100"/>
      <c r="O1422" s="100"/>
      <c r="P1422" s="100"/>
      <c r="Q1422" s="100"/>
      <c r="R1422" s="100"/>
    </row>
    <row r="1423" spans="1:18" ht="48">
      <c r="A1423" s="255">
        <v>1</v>
      </c>
      <c r="B1423" s="252" t="s">
        <v>2487</v>
      </c>
      <c r="C1423" s="256" t="s">
        <v>2488</v>
      </c>
      <c r="D1423" s="257">
        <v>8440.16</v>
      </c>
      <c r="E1423" s="257">
        <v>3167.87</v>
      </c>
      <c r="F1423" s="257">
        <v>35.380000000000003</v>
      </c>
      <c r="G1423" s="257">
        <v>5236.91</v>
      </c>
      <c r="H1423" s="258">
        <v>61279.97</v>
      </c>
      <c r="I1423" s="258">
        <v>37666.22</v>
      </c>
      <c r="J1423" s="258">
        <v>185.64</v>
      </c>
      <c r="K1423" s="258">
        <v>23428.11</v>
      </c>
      <c r="L1423" s="365">
        <v>7.260522312373225</v>
      </c>
      <c r="M1423" s="365">
        <v>11.890077560000885</v>
      </c>
      <c r="N1423" s="365">
        <v>5.2470322215941199</v>
      </c>
      <c r="O1423" s="365">
        <v>4.4736514471319921</v>
      </c>
      <c r="P1423" s="259"/>
      <c r="Q1423" s="259"/>
      <c r="R1423" s="259">
        <v>1</v>
      </c>
    </row>
    <row r="1424" spans="1:18" ht="48">
      <c r="A1424" s="255">
        <v>2</v>
      </c>
      <c r="B1424" s="252" t="s">
        <v>2489</v>
      </c>
      <c r="C1424" s="256" t="s">
        <v>2490</v>
      </c>
      <c r="D1424" s="257">
        <v>6639.83</v>
      </c>
      <c r="E1424" s="257">
        <v>2000.3</v>
      </c>
      <c r="F1424" s="257">
        <v>35.380000000000003</v>
      </c>
      <c r="G1424" s="257">
        <v>4604.1499999999996</v>
      </c>
      <c r="H1424" s="258">
        <v>45099.360000000001</v>
      </c>
      <c r="I1424" s="258">
        <v>23783.71</v>
      </c>
      <c r="J1424" s="258">
        <v>185.64</v>
      </c>
      <c r="K1424" s="258">
        <v>21130.01</v>
      </c>
      <c r="L1424" s="365">
        <v>6.7922461870258726</v>
      </c>
      <c r="M1424" s="365">
        <v>11.890071489276608</v>
      </c>
      <c r="N1424" s="365">
        <v>5.2470322215941199</v>
      </c>
      <c r="O1424" s="365">
        <v>4.5893400519096899</v>
      </c>
      <c r="P1424" s="259"/>
      <c r="Q1424" s="259"/>
      <c r="R1424" s="259">
        <v>1</v>
      </c>
    </row>
    <row r="1425" spans="1:18" ht="48">
      <c r="A1425" s="255">
        <v>3</v>
      </c>
      <c r="B1425" s="252" t="s">
        <v>2491</v>
      </c>
      <c r="C1425" s="256" t="s">
        <v>2492</v>
      </c>
      <c r="D1425" s="257">
        <v>5306.86</v>
      </c>
      <c r="E1425" s="257">
        <v>1404.18</v>
      </c>
      <c r="F1425" s="257">
        <v>35.380000000000003</v>
      </c>
      <c r="G1425" s="257">
        <v>3867.3</v>
      </c>
      <c r="H1425" s="258">
        <v>35165.81</v>
      </c>
      <c r="I1425" s="258">
        <v>16695.849999999999</v>
      </c>
      <c r="J1425" s="258">
        <v>185.64</v>
      </c>
      <c r="K1425" s="258">
        <v>18284.32</v>
      </c>
      <c r="L1425" s="365">
        <v>6.6264815729075197</v>
      </c>
      <c r="M1425" s="365">
        <v>11.890106681479581</v>
      </c>
      <c r="N1425" s="365">
        <v>5.2470322215941199</v>
      </c>
      <c r="O1425" s="365">
        <v>4.7279290461045171</v>
      </c>
      <c r="P1425" s="259"/>
      <c r="Q1425" s="259"/>
      <c r="R1425" s="259">
        <v>1</v>
      </c>
    </row>
    <row r="1426" spans="1:18" ht="48">
      <c r="A1426" s="255">
        <v>4</v>
      </c>
      <c r="B1426" s="252" t="s">
        <v>2493</v>
      </c>
      <c r="C1426" s="256" t="s">
        <v>2494</v>
      </c>
      <c r="D1426" s="257">
        <v>7793.08</v>
      </c>
      <c r="E1426" s="257">
        <v>3311.75</v>
      </c>
      <c r="F1426" s="257">
        <v>35.380000000000003</v>
      </c>
      <c r="G1426" s="257">
        <v>4445.95</v>
      </c>
      <c r="H1426" s="258">
        <v>64095.01</v>
      </c>
      <c r="I1426" s="258">
        <v>39377</v>
      </c>
      <c r="J1426" s="258">
        <v>185.64</v>
      </c>
      <c r="K1426" s="258">
        <v>24532.37</v>
      </c>
      <c r="L1426" s="365">
        <v>8.224605675804689</v>
      </c>
      <c r="M1426" s="365">
        <v>11.8900883218842</v>
      </c>
      <c r="N1426" s="365">
        <v>5.2470322215941199</v>
      </c>
      <c r="O1426" s="365">
        <v>5.5179140566133222</v>
      </c>
      <c r="P1426" s="259"/>
      <c r="Q1426" s="259"/>
      <c r="R1426" s="259">
        <v>1</v>
      </c>
    </row>
    <row r="1427" spans="1:18" ht="48">
      <c r="A1427" s="255">
        <v>5</v>
      </c>
      <c r="B1427" s="252" t="s">
        <v>2495</v>
      </c>
      <c r="C1427" s="256" t="s">
        <v>2496</v>
      </c>
      <c r="D1427" s="257">
        <v>5579.75</v>
      </c>
      <c r="E1427" s="257">
        <v>1934.06</v>
      </c>
      <c r="F1427" s="257">
        <v>35.380000000000003</v>
      </c>
      <c r="G1427" s="257">
        <v>3610.31</v>
      </c>
      <c r="H1427" s="258">
        <v>42820.01</v>
      </c>
      <c r="I1427" s="258">
        <v>22996.17</v>
      </c>
      <c r="J1427" s="258">
        <v>185.64</v>
      </c>
      <c r="K1427" s="258">
        <v>19638.2</v>
      </c>
      <c r="L1427" s="365">
        <v>7.6741807428648237</v>
      </c>
      <c r="M1427" s="365">
        <v>11.890101651448248</v>
      </c>
      <c r="N1427" s="365">
        <v>5.2470322215941199</v>
      </c>
      <c r="O1427" s="365">
        <v>5.4394774963922767</v>
      </c>
      <c r="P1427" s="259"/>
      <c r="Q1427" s="259"/>
      <c r="R1427" s="259">
        <v>1</v>
      </c>
    </row>
    <row r="1428" spans="1:18" ht="48">
      <c r="A1428" s="255">
        <v>6</v>
      </c>
      <c r="B1428" s="252" t="s">
        <v>2497</v>
      </c>
      <c r="C1428" s="256" t="s">
        <v>2498</v>
      </c>
      <c r="D1428" s="257">
        <v>4731.5200000000004</v>
      </c>
      <c r="E1428" s="257">
        <v>1430.68</v>
      </c>
      <c r="F1428" s="257">
        <v>35.380000000000003</v>
      </c>
      <c r="G1428" s="257">
        <v>3265.46</v>
      </c>
      <c r="H1428" s="258">
        <v>34837.72</v>
      </c>
      <c r="I1428" s="258">
        <v>17010.86</v>
      </c>
      <c r="J1428" s="258">
        <v>185.64</v>
      </c>
      <c r="K1428" s="258">
        <v>17641.22</v>
      </c>
      <c r="L1428" s="365">
        <v>7.3629024076829426</v>
      </c>
      <c r="M1428" s="365">
        <v>11.890052282830542</v>
      </c>
      <c r="N1428" s="365">
        <v>5.2470322215941199</v>
      </c>
      <c r="O1428" s="365">
        <v>5.4023690383590672</v>
      </c>
      <c r="P1428" s="259"/>
      <c r="Q1428" s="259"/>
      <c r="R1428" s="259">
        <v>1</v>
      </c>
    </row>
    <row r="1429" spans="1:18" ht="36">
      <c r="A1429" s="255">
        <v>7</v>
      </c>
      <c r="B1429" s="252" t="s">
        <v>2499</v>
      </c>
      <c r="C1429" s="256" t="s">
        <v>2500</v>
      </c>
      <c r="D1429" s="257">
        <v>861.06</v>
      </c>
      <c r="E1429" s="257">
        <v>861.06</v>
      </c>
      <c r="F1429" s="257"/>
      <c r="G1429" s="257"/>
      <c r="H1429" s="258">
        <v>10238.02</v>
      </c>
      <c r="I1429" s="258">
        <v>10238.02</v>
      </c>
      <c r="J1429" s="258"/>
      <c r="K1429" s="258"/>
      <c r="L1429" s="365">
        <v>11.890019278563631</v>
      </c>
      <c r="M1429" s="365">
        <v>11.890019278563631</v>
      </c>
      <c r="N1429" s="365" t="s">
        <v>138</v>
      </c>
      <c r="O1429" s="365" t="s">
        <v>138</v>
      </c>
      <c r="P1429" s="259"/>
      <c r="Q1429" s="259"/>
      <c r="R1429" s="259">
        <v>1</v>
      </c>
    </row>
    <row r="1430" spans="1:18" ht="36">
      <c r="A1430" s="255">
        <v>8</v>
      </c>
      <c r="B1430" s="252" t="s">
        <v>2501</v>
      </c>
      <c r="C1430" s="256" t="s">
        <v>2502</v>
      </c>
      <c r="D1430" s="257">
        <v>484.84</v>
      </c>
      <c r="E1430" s="257">
        <v>484.84</v>
      </c>
      <c r="F1430" s="257"/>
      <c r="G1430" s="257"/>
      <c r="H1430" s="258">
        <v>5764.79</v>
      </c>
      <c r="I1430" s="258">
        <v>5764.79</v>
      </c>
      <c r="J1430" s="258"/>
      <c r="K1430" s="258"/>
      <c r="L1430" s="365">
        <v>11.890087451530402</v>
      </c>
      <c r="M1430" s="365">
        <v>11.890087451530402</v>
      </c>
      <c r="N1430" s="365" t="s">
        <v>138</v>
      </c>
      <c r="O1430" s="365" t="s">
        <v>138</v>
      </c>
      <c r="P1430" s="259"/>
      <c r="Q1430" s="259"/>
      <c r="R1430" s="259">
        <v>1</v>
      </c>
    </row>
    <row r="1431" spans="1:18" ht="36">
      <c r="A1431" s="255">
        <v>9</v>
      </c>
      <c r="B1431" s="252" t="s">
        <v>2503</v>
      </c>
      <c r="C1431" s="256" t="s">
        <v>2504</v>
      </c>
      <c r="D1431" s="257">
        <v>337.8</v>
      </c>
      <c r="E1431" s="257">
        <v>337.8</v>
      </c>
      <c r="F1431" s="257"/>
      <c r="G1431" s="257"/>
      <c r="H1431" s="258">
        <v>4016.45</v>
      </c>
      <c r="I1431" s="258">
        <v>4016.45</v>
      </c>
      <c r="J1431" s="258"/>
      <c r="K1431" s="258"/>
      <c r="L1431" s="365">
        <v>11.890023682652457</v>
      </c>
      <c r="M1431" s="365">
        <v>11.890023682652457</v>
      </c>
      <c r="N1431" s="365" t="s">
        <v>138</v>
      </c>
      <c r="O1431" s="365" t="s">
        <v>138</v>
      </c>
      <c r="P1431" s="259"/>
      <c r="Q1431" s="259"/>
      <c r="R1431" s="259">
        <v>1</v>
      </c>
    </row>
    <row r="1432" spans="1:18" ht="36">
      <c r="A1432" s="255">
        <v>10</v>
      </c>
      <c r="B1432" s="252" t="s">
        <v>2505</v>
      </c>
      <c r="C1432" s="256" t="s">
        <v>2506</v>
      </c>
      <c r="D1432" s="257">
        <v>808.07</v>
      </c>
      <c r="E1432" s="257">
        <v>808.07</v>
      </c>
      <c r="F1432" s="257"/>
      <c r="G1432" s="257"/>
      <c r="H1432" s="258">
        <v>9607.99</v>
      </c>
      <c r="I1432" s="258">
        <v>9607.99</v>
      </c>
      <c r="J1432" s="258"/>
      <c r="K1432" s="258"/>
      <c r="L1432" s="365">
        <v>11.890046654374002</v>
      </c>
      <c r="M1432" s="365">
        <v>11.890046654374002</v>
      </c>
      <c r="N1432" s="365" t="s">
        <v>138</v>
      </c>
      <c r="O1432" s="365" t="s">
        <v>138</v>
      </c>
      <c r="P1432" s="259"/>
      <c r="Q1432" s="259"/>
      <c r="R1432" s="259">
        <v>1</v>
      </c>
    </row>
    <row r="1433" spans="1:18" ht="36">
      <c r="A1433" s="255">
        <v>11</v>
      </c>
      <c r="B1433" s="252" t="s">
        <v>2507</v>
      </c>
      <c r="C1433" s="256" t="s">
        <v>2508</v>
      </c>
      <c r="D1433" s="257">
        <v>466.7</v>
      </c>
      <c r="E1433" s="257">
        <v>466.7</v>
      </c>
      <c r="F1433" s="257"/>
      <c r="G1433" s="257"/>
      <c r="H1433" s="258">
        <v>5549.13</v>
      </c>
      <c r="I1433" s="258">
        <v>5549.13</v>
      </c>
      <c r="J1433" s="258"/>
      <c r="K1433" s="258"/>
      <c r="L1433" s="365">
        <v>11.890143561174202</v>
      </c>
      <c r="M1433" s="365">
        <v>11.890143561174202</v>
      </c>
      <c r="N1433" s="365" t="s">
        <v>138</v>
      </c>
      <c r="O1433" s="365" t="s">
        <v>138</v>
      </c>
      <c r="P1433" s="259"/>
      <c r="Q1433" s="259"/>
      <c r="R1433" s="259">
        <v>1</v>
      </c>
    </row>
    <row r="1434" spans="1:18" ht="36">
      <c r="A1434" s="255">
        <v>12</v>
      </c>
      <c r="B1434" s="252" t="s">
        <v>2509</v>
      </c>
      <c r="C1434" s="256" t="s">
        <v>2510</v>
      </c>
      <c r="D1434" s="257">
        <v>261.88</v>
      </c>
      <c r="E1434" s="257">
        <v>261.88</v>
      </c>
      <c r="F1434" s="257"/>
      <c r="G1434" s="257"/>
      <c r="H1434" s="258">
        <v>3113.81</v>
      </c>
      <c r="I1434" s="258">
        <v>3113.81</v>
      </c>
      <c r="J1434" s="258"/>
      <c r="K1434" s="258"/>
      <c r="L1434" s="365">
        <v>11.890216893233543</v>
      </c>
      <c r="M1434" s="365">
        <v>11.890216893233543</v>
      </c>
      <c r="N1434" s="365" t="s">
        <v>138</v>
      </c>
      <c r="O1434" s="365" t="s">
        <v>138</v>
      </c>
      <c r="P1434" s="259"/>
      <c r="Q1434" s="259"/>
      <c r="R1434" s="259">
        <v>1</v>
      </c>
    </row>
    <row r="1435" spans="1:18" ht="24">
      <c r="A1435" s="255">
        <v>13</v>
      </c>
      <c r="B1435" s="252" t="s">
        <v>2511</v>
      </c>
      <c r="C1435" s="256" t="s">
        <v>2512</v>
      </c>
      <c r="D1435" s="257">
        <v>695.47</v>
      </c>
      <c r="E1435" s="257">
        <v>695.47</v>
      </c>
      <c r="F1435" s="257"/>
      <c r="G1435" s="257"/>
      <c r="H1435" s="258">
        <v>8269.17</v>
      </c>
      <c r="I1435" s="258">
        <v>8269.17</v>
      </c>
      <c r="J1435" s="258"/>
      <c r="K1435" s="258"/>
      <c r="L1435" s="365">
        <v>11.890045580686442</v>
      </c>
      <c r="M1435" s="365">
        <v>11.890045580686442</v>
      </c>
      <c r="N1435" s="365" t="s">
        <v>138</v>
      </c>
      <c r="O1435" s="365" t="s">
        <v>138</v>
      </c>
      <c r="P1435" s="259"/>
      <c r="Q1435" s="259"/>
      <c r="R1435" s="259">
        <v>1</v>
      </c>
    </row>
    <row r="1436" spans="1:18" ht="24">
      <c r="A1436" s="255">
        <v>14</v>
      </c>
      <c r="B1436" s="252" t="s">
        <v>2513</v>
      </c>
      <c r="C1436" s="256" t="s">
        <v>2514</v>
      </c>
      <c r="D1436" s="257">
        <v>388.14</v>
      </c>
      <c r="E1436" s="257">
        <v>388.14</v>
      </c>
      <c r="F1436" s="257"/>
      <c r="G1436" s="257"/>
      <c r="H1436" s="258">
        <v>4614.9799999999996</v>
      </c>
      <c r="I1436" s="258">
        <v>4614.9799999999996</v>
      </c>
      <c r="J1436" s="258"/>
      <c r="K1436" s="258"/>
      <c r="L1436" s="365">
        <v>11.889988148606172</v>
      </c>
      <c r="M1436" s="365">
        <v>11.889988148606172</v>
      </c>
      <c r="N1436" s="365" t="s">
        <v>138</v>
      </c>
      <c r="O1436" s="365" t="s">
        <v>138</v>
      </c>
      <c r="P1436" s="259"/>
      <c r="Q1436" s="259"/>
      <c r="R1436" s="259">
        <v>1</v>
      </c>
    </row>
    <row r="1437" spans="1:18" ht="24">
      <c r="A1437" s="255">
        <v>15</v>
      </c>
      <c r="B1437" s="252" t="s">
        <v>2515</v>
      </c>
      <c r="C1437" s="256" t="s">
        <v>2516</v>
      </c>
      <c r="D1437" s="257">
        <v>270.24</v>
      </c>
      <c r="E1437" s="257">
        <v>270.24</v>
      </c>
      <c r="F1437" s="257"/>
      <c r="G1437" s="257"/>
      <c r="H1437" s="258">
        <v>3213.16</v>
      </c>
      <c r="I1437" s="258">
        <v>3213.16</v>
      </c>
      <c r="J1437" s="258"/>
      <c r="K1437" s="258"/>
      <c r="L1437" s="365">
        <v>11.890023682652457</v>
      </c>
      <c r="M1437" s="365">
        <v>11.890023682652457</v>
      </c>
      <c r="N1437" s="365" t="s">
        <v>138</v>
      </c>
      <c r="O1437" s="365" t="s">
        <v>138</v>
      </c>
      <c r="P1437" s="259"/>
      <c r="Q1437" s="259"/>
      <c r="R1437" s="259">
        <v>1</v>
      </c>
    </row>
    <row r="1438" spans="1:18" ht="24">
      <c r="A1438" s="255">
        <v>16</v>
      </c>
      <c r="B1438" s="252" t="s">
        <v>2517</v>
      </c>
      <c r="C1438" s="256" t="s">
        <v>2518</v>
      </c>
      <c r="D1438" s="257">
        <v>649.1</v>
      </c>
      <c r="E1438" s="257">
        <v>649.1</v>
      </c>
      <c r="F1438" s="257"/>
      <c r="G1438" s="257"/>
      <c r="H1438" s="258">
        <v>7717.89</v>
      </c>
      <c r="I1438" s="258">
        <v>7717.89</v>
      </c>
      <c r="J1438" s="258"/>
      <c r="K1438" s="258"/>
      <c r="L1438" s="365">
        <v>11.890140194114929</v>
      </c>
      <c r="M1438" s="365">
        <v>11.890140194114929</v>
      </c>
      <c r="N1438" s="365" t="s">
        <v>138</v>
      </c>
      <c r="O1438" s="365" t="s">
        <v>138</v>
      </c>
      <c r="P1438" s="259"/>
      <c r="Q1438" s="259"/>
      <c r="R1438" s="259">
        <v>1</v>
      </c>
    </row>
    <row r="1439" spans="1:18" ht="24">
      <c r="A1439" s="255">
        <v>17</v>
      </c>
      <c r="B1439" s="252" t="s">
        <v>2519</v>
      </c>
      <c r="C1439" s="256" t="s">
        <v>2520</v>
      </c>
      <c r="D1439" s="257">
        <v>343</v>
      </c>
      <c r="E1439" s="257">
        <v>343</v>
      </c>
      <c r="F1439" s="257"/>
      <c r="G1439" s="257"/>
      <c r="H1439" s="258">
        <v>4078.25</v>
      </c>
      <c r="I1439" s="258">
        <v>4078.25</v>
      </c>
      <c r="J1439" s="258"/>
      <c r="K1439" s="258"/>
      <c r="L1439" s="365">
        <v>11.889941690962099</v>
      </c>
      <c r="M1439" s="365">
        <v>11.889941690962099</v>
      </c>
      <c r="N1439" s="365" t="s">
        <v>138</v>
      </c>
      <c r="O1439" s="365" t="s">
        <v>138</v>
      </c>
      <c r="P1439" s="259"/>
      <c r="Q1439" s="259"/>
      <c r="R1439" s="259">
        <v>1</v>
      </c>
    </row>
    <row r="1440" spans="1:18" ht="24">
      <c r="A1440" s="260">
        <v>18</v>
      </c>
      <c r="B1440" s="261" t="s">
        <v>2521</v>
      </c>
      <c r="C1440" s="262" t="s">
        <v>2522</v>
      </c>
      <c r="D1440" s="263">
        <v>271.56</v>
      </c>
      <c r="E1440" s="263">
        <v>271.56</v>
      </c>
      <c r="F1440" s="263"/>
      <c r="G1440" s="263"/>
      <c r="H1440" s="264">
        <v>3228.91</v>
      </c>
      <c r="I1440" s="264">
        <v>3228.91</v>
      </c>
      <c r="J1440" s="264"/>
      <c r="K1440" s="264"/>
      <c r="L1440" s="366">
        <v>11.8902268375313</v>
      </c>
      <c r="M1440" s="366">
        <v>11.8902268375313</v>
      </c>
      <c r="N1440" s="366" t="s">
        <v>138</v>
      </c>
      <c r="O1440" s="366" t="s">
        <v>138</v>
      </c>
      <c r="P1440" s="265"/>
      <c r="Q1440" s="265"/>
      <c r="R1440" s="265">
        <v>1</v>
      </c>
    </row>
    <row r="1441" spans="1:18" ht="12.75">
      <c r="A1441" s="101" t="s">
        <v>2523</v>
      </c>
      <c r="B1441" s="100"/>
      <c r="C1441" s="100"/>
      <c r="D1441" s="100"/>
      <c r="E1441" s="100"/>
      <c r="F1441" s="100"/>
      <c r="G1441" s="100"/>
      <c r="H1441" s="100"/>
      <c r="I1441" s="100"/>
      <c r="J1441" s="100"/>
      <c r="K1441" s="100"/>
      <c r="L1441" s="100"/>
      <c r="M1441" s="100"/>
      <c r="N1441" s="100"/>
      <c r="O1441" s="100"/>
      <c r="P1441" s="100"/>
      <c r="Q1441" s="100"/>
      <c r="R1441" s="100"/>
    </row>
    <row r="1442" spans="1:18" ht="48">
      <c r="A1442" s="255">
        <v>19</v>
      </c>
      <c r="B1442" s="252" t="s">
        <v>2524</v>
      </c>
      <c r="C1442" s="256" t="s">
        <v>2525</v>
      </c>
      <c r="D1442" s="257">
        <v>7681.27</v>
      </c>
      <c r="E1442" s="257">
        <v>2096.37</v>
      </c>
      <c r="F1442" s="257">
        <v>35.380000000000003</v>
      </c>
      <c r="G1442" s="257">
        <v>5549.52</v>
      </c>
      <c r="H1442" s="258">
        <v>49890.99</v>
      </c>
      <c r="I1442" s="258">
        <v>24925.17</v>
      </c>
      <c r="J1442" s="258">
        <v>185.64</v>
      </c>
      <c r="K1442" s="258">
        <v>24780.18</v>
      </c>
      <c r="L1442" s="365">
        <v>6.4951485887099389</v>
      </c>
      <c r="M1442" s="365">
        <v>11.889680733839922</v>
      </c>
      <c r="N1442" s="365">
        <v>5.2470322215941199</v>
      </c>
      <c r="O1442" s="365">
        <v>4.4652834839769922</v>
      </c>
      <c r="P1442" s="259"/>
      <c r="Q1442" s="259"/>
      <c r="R1442" s="259">
        <v>2</v>
      </c>
    </row>
    <row r="1443" spans="1:18" ht="48">
      <c r="A1443" s="255">
        <v>20</v>
      </c>
      <c r="B1443" s="252" t="s">
        <v>2526</v>
      </c>
      <c r="C1443" s="256" t="s">
        <v>2527</v>
      </c>
      <c r="D1443" s="257">
        <v>6331.18</v>
      </c>
      <c r="E1443" s="257">
        <v>1483.14</v>
      </c>
      <c r="F1443" s="257">
        <v>35.380000000000003</v>
      </c>
      <c r="G1443" s="257">
        <v>4812.66</v>
      </c>
      <c r="H1443" s="258">
        <v>39754.26</v>
      </c>
      <c r="I1443" s="258">
        <v>17634.14</v>
      </c>
      <c r="J1443" s="258">
        <v>185.64</v>
      </c>
      <c r="K1443" s="258">
        <v>21934.48</v>
      </c>
      <c r="L1443" s="365">
        <v>6.2791233229824455</v>
      </c>
      <c r="M1443" s="365">
        <v>11.889733942850977</v>
      </c>
      <c r="N1443" s="365">
        <v>5.2470322215941199</v>
      </c>
      <c r="O1443" s="365">
        <v>4.5576624984935563</v>
      </c>
      <c r="P1443" s="259"/>
      <c r="Q1443" s="259"/>
      <c r="R1443" s="259">
        <v>2</v>
      </c>
    </row>
    <row r="1444" spans="1:18" ht="48">
      <c r="A1444" s="255">
        <v>21</v>
      </c>
      <c r="B1444" s="252" t="s">
        <v>2528</v>
      </c>
      <c r="C1444" s="256" t="s">
        <v>2529</v>
      </c>
      <c r="D1444" s="257">
        <v>5291.6</v>
      </c>
      <c r="E1444" s="257">
        <v>1155.1400000000001</v>
      </c>
      <c r="F1444" s="257">
        <v>35.380000000000003</v>
      </c>
      <c r="G1444" s="257">
        <v>4101.08</v>
      </c>
      <c r="H1444" s="258">
        <v>33138.800000000003</v>
      </c>
      <c r="I1444" s="258">
        <v>13734.28</v>
      </c>
      <c r="J1444" s="258">
        <v>185.64</v>
      </c>
      <c r="K1444" s="258">
        <v>19218.88</v>
      </c>
      <c r="L1444" s="365">
        <v>6.2625292917076125</v>
      </c>
      <c r="M1444" s="365">
        <v>11.889710338140832</v>
      </c>
      <c r="N1444" s="365">
        <v>5.2470322215941199</v>
      </c>
      <c r="O1444" s="365">
        <v>4.6862972680367125</v>
      </c>
      <c r="P1444" s="259"/>
      <c r="Q1444" s="259"/>
      <c r="R1444" s="259">
        <v>2</v>
      </c>
    </row>
    <row r="1445" spans="1:18" ht="60">
      <c r="A1445" s="255">
        <v>22</v>
      </c>
      <c r="B1445" s="252" t="s">
        <v>2530</v>
      </c>
      <c r="C1445" s="256" t="s">
        <v>2531</v>
      </c>
      <c r="D1445" s="257">
        <v>9057.06</v>
      </c>
      <c r="E1445" s="257">
        <v>2353.0700000000002</v>
      </c>
      <c r="F1445" s="257">
        <v>35.380000000000003</v>
      </c>
      <c r="G1445" s="257">
        <v>6668.61</v>
      </c>
      <c r="H1445" s="258">
        <v>57878.26</v>
      </c>
      <c r="I1445" s="258">
        <v>27977.24</v>
      </c>
      <c r="J1445" s="258">
        <v>185.64</v>
      </c>
      <c r="K1445" s="258">
        <v>29715.38</v>
      </c>
      <c r="L1445" s="365">
        <v>6.3904026251344259</v>
      </c>
      <c r="M1445" s="365">
        <v>11.889676040236797</v>
      </c>
      <c r="N1445" s="365">
        <v>5.2470322215941199</v>
      </c>
      <c r="O1445" s="365">
        <v>4.4560080736465322</v>
      </c>
      <c r="P1445" s="259"/>
      <c r="Q1445" s="259"/>
      <c r="R1445" s="259">
        <v>2</v>
      </c>
    </row>
    <row r="1446" spans="1:18" ht="60">
      <c r="A1446" s="255">
        <v>23</v>
      </c>
      <c r="B1446" s="252" t="s">
        <v>2532</v>
      </c>
      <c r="C1446" s="256" t="s">
        <v>2533</v>
      </c>
      <c r="D1446" s="257">
        <v>7239.05</v>
      </c>
      <c r="E1446" s="257">
        <v>1654.28</v>
      </c>
      <c r="F1446" s="257">
        <v>35.380000000000003</v>
      </c>
      <c r="G1446" s="257">
        <v>5549.39</v>
      </c>
      <c r="H1446" s="258">
        <v>44977.16</v>
      </c>
      <c r="I1446" s="258">
        <v>19668.84</v>
      </c>
      <c r="J1446" s="258">
        <v>185.64</v>
      </c>
      <c r="K1446" s="258">
        <v>25122.68</v>
      </c>
      <c r="L1446" s="365">
        <v>6.2131301759208739</v>
      </c>
      <c r="M1446" s="365">
        <v>11.889668012670166</v>
      </c>
      <c r="N1446" s="365">
        <v>5.2470322215941199</v>
      </c>
      <c r="O1446" s="365">
        <v>4.5271065828856862</v>
      </c>
      <c r="P1446" s="259"/>
      <c r="Q1446" s="259"/>
      <c r="R1446" s="259">
        <v>2</v>
      </c>
    </row>
    <row r="1447" spans="1:18" ht="60">
      <c r="A1447" s="255">
        <v>24</v>
      </c>
      <c r="B1447" s="252" t="s">
        <v>2534</v>
      </c>
      <c r="C1447" s="256" t="s">
        <v>2535</v>
      </c>
      <c r="D1447" s="257">
        <v>6020.21</v>
      </c>
      <c r="E1447" s="257">
        <v>1269.23</v>
      </c>
      <c r="F1447" s="257">
        <v>35.380000000000003</v>
      </c>
      <c r="G1447" s="257">
        <v>4715.6000000000004</v>
      </c>
      <c r="H1447" s="258">
        <v>37237.910000000003</v>
      </c>
      <c r="I1447" s="258">
        <v>15090.75</v>
      </c>
      <c r="J1447" s="258">
        <v>185.64</v>
      </c>
      <c r="K1447" s="258">
        <v>21961.52</v>
      </c>
      <c r="L1447" s="365">
        <v>6.1854835628657474</v>
      </c>
      <c r="M1447" s="365">
        <v>11.889689024053954</v>
      </c>
      <c r="N1447" s="365">
        <v>5.2470322215941199</v>
      </c>
      <c r="O1447" s="365">
        <v>4.6572058698787</v>
      </c>
      <c r="P1447" s="259"/>
      <c r="Q1447" s="259"/>
      <c r="R1447" s="259">
        <v>2</v>
      </c>
    </row>
    <row r="1448" spans="1:18" ht="24">
      <c r="A1448" s="255">
        <v>25</v>
      </c>
      <c r="B1448" s="252" t="s">
        <v>2536</v>
      </c>
      <c r="C1448" s="256" t="s">
        <v>2537</v>
      </c>
      <c r="D1448" s="257">
        <v>506.27</v>
      </c>
      <c r="E1448" s="257">
        <v>506.27</v>
      </c>
      <c r="F1448" s="257"/>
      <c r="G1448" s="257"/>
      <c r="H1448" s="258">
        <v>6019.34</v>
      </c>
      <c r="I1448" s="258">
        <v>6019.34</v>
      </c>
      <c r="J1448" s="258"/>
      <c r="K1448" s="258"/>
      <c r="L1448" s="365">
        <v>11.889584609003101</v>
      </c>
      <c r="M1448" s="365">
        <v>11.889584609003101</v>
      </c>
      <c r="N1448" s="365" t="s">
        <v>138</v>
      </c>
      <c r="O1448" s="365" t="s">
        <v>138</v>
      </c>
      <c r="P1448" s="259"/>
      <c r="Q1448" s="259"/>
      <c r="R1448" s="259">
        <v>2</v>
      </c>
    </row>
    <row r="1449" spans="1:18" ht="24">
      <c r="A1449" s="255">
        <v>26</v>
      </c>
      <c r="B1449" s="252" t="s">
        <v>2538</v>
      </c>
      <c r="C1449" s="256" t="s">
        <v>2539</v>
      </c>
      <c r="D1449" s="257">
        <v>352.25</v>
      </c>
      <c r="E1449" s="257">
        <v>352.25</v>
      </c>
      <c r="F1449" s="257"/>
      <c r="G1449" s="257"/>
      <c r="H1449" s="258">
        <v>4188.1099999999997</v>
      </c>
      <c r="I1449" s="258">
        <v>4188.1099999999997</v>
      </c>
      <c r="J1449" s="258"/>
      <c r="K1449" s="258"/>
      <c r="L1449" s="365">
        <v>11.889595457771469</v>
      </c>
      <c r="M1449" s="365">
        <v>11.889595457771469</v>
      </c>
      <c r="N1449" s="365" t="s">
        <v>138</v>
      </c>
      <c r="O1449" s="365" t="s">
        <v>138</v>
      </c>
      <c r="P1449" s="259"/>
      <c r="Q1449" s="259"/>
      <c r="R1449" s="259">
        <v>2</v>
      </c>
    </row>
    <row r="1450" spans="1:18" ht="24">
      <c r="A1450" s="255">
        <v>27</v>
      </c>
      <c r="B1450" s="252" t="s">
        <v>2540</v>
      </c>
      <c r="C1450" s="256" t="s">
        <v>2541</v>
      </c>
      <c r="D1450" s="257">
        <v>272.39</v>
      </c>
      <c r="E1450" s="257">
        <v>272.39</v>
      </c>
      <c r="F1450" s="257"/>
      <c r="G1450" s="257"/>
      <c r="H1450" s="258">
        <v>3238.58</v>
      </c>
      <c r="I1450" s="258">
        <v>3238.58</v>
      </c>
      <c r="J1450" s="258"/>
      <c r="K1450" s="258"/>
      <c r="L1450" s="365">
        <v>11.889496677557913</v>
      </c>
      <c r="M1450" s="365">
        <v>11.889496677557913</v>
      </c>
      <c r="N1450" s="365" t="s">
        <v>138</v>
      </c>
      <c r="O1450" s="365" t="s">
        <v>138</v>
      </c>
      <c r="P1450" s="259"/>
      <c r="Q1450" s="259"/>
      <c r="R1450" s="259">
        <v>2</v>
      </c>
    </row>
    <row r="1451" spans="1:18" ht="24">
      <c r="A1451" s="255">
        <v>28</v>
      </c>
      <c r="B1451" s="252" t="s">
        <v>2542</v>
      </c>
      <c r="C1451" s="256" t="s">
        <v>2543</v>
      </c>
      <c r="D1451" s="257">
        <v>571.54</v>
      </c>
      <c r="E1451" s="257">
        <v>571.54</v>
      </c>
      <c r="F1451" s="257"/>
      <c r="G1451" s="257"/>
      <c r="H1451" s="258">
        <v>6795.4</v>
      </c>
      <c r="I1451" s="258">
        <v>6795.4</v>
      </c>
      <c r="J1451" s="258"/>
      <c r="K1451" s="258"/>
      <c r="L1451" s="365">
        <v>11.889631521853239</v>
      </c>
      <c r="M1451" s="365">
        <v>11.889631521853239</v>
      </c>
      <c r="N1451" s="365" t="s">
        <v>138</v>
      </c>
      <c r="O1451" s="365" t="s">
        <v>138</v>
      </c>
      <c r="P1451" s="259"/>
      <c r="Q1451" s="259"/>
      <c r="R1451" s="259">
        <v>2</v>
      </c>
    </row>
    <row r="1452" spans="1:18" ht="24">
      <c r="A1452" s="255">
        <v>29</v>
      </c>
      <c r="B1452" s="252" t="s">
        <v>2544</v>
      </c>
      <c r="C1452" s="256" t="s">
        <v>2545</v>
      </c>
      <c r="D1452" s="257">
        <v>397.88</v>
      </c>
      <c r="E1452" s="257">
        <v>397.88</v>
      </c>
      <c r="F1452" s="257"/>
      <c r="G1452" s="257"/>
      <c r="H1452" s="258">
        <v>4730.7</v>
      </c>
      <c r="I1452" s="258">
        <v>4730.7</v>
      </c>
      <c r="J1452" s="258"/>
      <c r="K1452" s="258"/>
      <c r="L1452" s="365">
        <v>11.889765758520156</v>
      </c>
      <c r="M1452" s="365">
        <v>11.889765758520156</v>
      </c>
      <c r="N1452" s="365" t="s">
        <v>138</v>
      </c>
      <c r="O1452" s="365" t="s">
        <v>138</v>
      </c>
      <c r="P1452" s="259"/>
      <c r="Q1452" s="259"/>
      <c r="R1452" s="259">
        <v>2</v>
      </c>
    </row>
    <row r="1453" spans="1:18" ht="24">
      <c r="A1453" s="255">
        <v>30</v>
      </c>
      <c r="B1453" s="252" t="s">
        <v>2546</v>
      </c>
      <c r="C1453" s="256" t="s">
        <v>2547</v>
      </c>
      <c r="D1453" s="257">
        <v>300.91000000000003</v>
      </c>
      <c r="E1453" s="257">
        <v>300.91000000000003</v>
      </c>
      <c r="F1453" s="257"/>
      <c r="G1453" s="257"/>
      <c r="H1453" s="258">
        <v>3577.69</v>
      </c>
      <c r="I1453" s="258">
        <v>3577.69</v>
      </c>
      <c r="J1453" s="258"/>
      <c r="K1453" s="258"/>
      <c r="L1453" s="365">
        <v>11.8895683094613</v>
      </c>
      <c r="M1453" s="365">
        <v>11.8895683094613</v>
      </c>
      <c r="N1453" s="365" t="s">
        <v>138</v>
      </c>
      <c r="O1453" s="365" t="s">
        <v>138</v>
      </c>
      <c r="P1453" s="259"/>
      <c r="Q1453" s="259"/>
      <c r="R1453" s="259">
        <v>2</v>
      </c>
    </row>
    <row r="1454" spans="1:18" ht="24">
      <c r="A1454" s="255">
        <v>31</v>
      </c>
      <c r="B1454" s="252" t="s">
        <v>2548</v>
      </c>
      <c r="C1454" s="256" t="s">
        <v>2549</v>
      </c>
      <c r="D1454" s="257">
        <v>405.01</v>
      </c>
      <c r="E1454" s="257">
        <v>405.01</v>
      </c>
      <c r="F1454" s="257"/>
      <c r="G1454" s="257"/>
      <c r="H1454" s="258">
        <v>4815.4799999999996</v>
      </c>
      <c r="I1454" s="258">
        <v>4815.4799999999996</v>
      </c>
      <c r="J1454" s="258"/>
      <c r="K1454" s="258"/>
      <c r="L1454" s="365">
        <v>11.889780499246932</v>
      </c>
      <c r="M1454" s="365">
        <v>11.889780499246932</v>
      </c>
      <c r="N1454" s="365" t="s">
        <v>138</v>
      </c>
      <c r="O1454" s="365" t="s">
        <v>138</v>
      </c>
      <c r="P1454" s="259"/>
      <c r="Q1454" s="259"/>
      <c r="R1454" s="259">
        <v>2</v>
      </c>
    </row>
    <row r="1455" spans="1:18" ht="24">
      <c r="A1455" s="255">
        <v>32</v>
      </c>
      <c r="B1455" s="252" t="s">
        <v>2550</v>
      </c>
      <c r="C1455" s="256" t="s">
        <v>2551</v>
      </c>
      <c r="D1455" s="257">
        <v>283.79000000000002</v>
      </c>
      <c r="E1455" s="257">
        <v>283.79000000000002</v>
      </c>
      <c r="F1455" s="257"/>
      <c r="G1455" s="257"/>
      <c r="H1455" s="258">
        <v>3374.22</v>
      </c>
      <c r="I1455" s="258">
        <v>3374.22</v>
      </c>
      <c r="J1455" s="258"/>
      <c r="K1455" s="258"/>
      <c r="L1455" s="365">
        <v>11.889848127136261</v>
      </c>
      <c r="M1455" s="365">
        <v>11.889848127136261</v>
      </c>
      <c r="N1455" s="365" t="s">
        <v>138</v>
      </c>
      <c r="O1455" s="365" t="s">
        <v>138</v>
      </c>
      <c r="P1455" s="259"/>
      <c r="Q1455" s="259"/>
      <c r="R1455" s="259">
        <v>2</v>
      </c>
    </row>
    <row r="1456" spans="1:18" ht="24">
      <c r="A1456" s="255">
        <v>33</v>
      </c>
      <c r="B1456" s="252" t="s">
        <v>2552</v>
      </c>
      <c r="C1456" s="256" t="s">
        <v>2553</v>
      </c>
      <c r="D1456" s="257">
        <v>218.3</v>
      </c>
      <c r="E1456" s="257">
        <v>218.3</v>
      </c>
      <c r="F1456" s="257"/>
      <c r="G1456" s="257"/>
      <c r="H1456" s="258">
        <v>2595.56</v>
      </c>
      <c r="I1456" s="258">
        <v>2595.56</v>
      </c>
      <c r="J1456" s="258"/>
      <c r="K1456" s="258"/>
      <c r="L1456" s="365">
        <v>11.889876316994961</v>
      </c>
      <c r="M1456" s="365">
        <v>11.889876316994961</v>
      </c>
      <c r="N1456" s="365" t="s">
        <v>138</v>
      </c>
      <c r="O1456" s="365" t="s">
        <v>138</v>
      </c>
      <c r="P1456" s="259"/>
      <c r="Q1456" s="259"/>
      <c r="R1456" s="259">
        <v>2</v>
      </c>
    </row>
    <row r="1457" spans="1:18" ht="24">
      <c r="A1457" s="255">
        <v>34</v>
      </c>
      <c r="B1457" s="252" t="s">
        <v>2554</v>
      </c>
      <c r="C1457" s="256" t="s">
        <v>2555</v>
      </c>
      <c r="D1457" s="257">
        <v>456.35</v>
      </c>
      <c r="E1457" s="257">
        <v>456.35</v>
      </c>
      <c r="F1457" s="257"/>
      <c r="G1457" s="257"/>
      <c r="H1457" s="258">
        <v>5425.89</v>
      </c>
      <c r="I1457" s="258">
        <v>5425.89</v>
      </c>
      <c r="J1457" s="258"/>
      <c r="K1457" s="258"/>
      <c r="L1457" s="365">
        <v>11.889755669990139</v>
      </c>
      <c r="M1457" s="365">
        <v>11.889755669990139</v>
      </c>
      <c r="N1457" s="365" t="s">
        <v>138</v>
      </c>
      <c r="O1457" s="365" t="s">
        <v>138</v>
      </c>
      <c r="P1457" s="259"/>
      <c r="Q1457" s="259"/>
      <c r="R1457" s="259">
        <v>2</v>
      </c>
    </row>
    <row r="1458" spans="1:18" ht="24">
      <c r="A1458" s="255">
        <v>35</v>
      </c>
      <c r="B1458" s="252" t="s">
        <v>2556</v>
      </c>
      <c r="C1458" s="256" t="s">
        <v>2557</v>
      </c>
      <c r="D1458" s="257">
        <v>317.02999999999997</v>
      </c>
      <c r="E1458" s="257">
        <v>317.02999999999997</v>
      </c>
      <c r="F1458" s="257"/>
      <c r="G1458" s="257"/>
      <c r="H1458" s="258">
        <v>3769.43</v>
      </c>
      <c r="I1458" s="258">
        <v>3769.43</v>
      </c>
      <c r="J1458" s="258"/>
      <c r="K1458" s="258"/>
      <c r="L1458" s="365">
        <v>11.889821152572312</v>
      </c>
      <c r="M1458" s="365">
        <v>11.889821152572312</v>
      </c>
      <c r="N1458" s="365" t="s">
        <v>138</v>
      </c>
      <c r="O1458" s="365" t="s">
        <v>138</v>
      </c>
      <c r="P1458" s="259"/>
      <c r="Q1458" s="259"/>
      <c r="R1458" s="259">
        <v>2</v>
      </c>
    </row>
    <row r="1459" spans="1:18" ht="24">
      <c r="A1459" s="260">
        <v>36</v>
      </c>
      <c r="B1459" s="261" t="s">
        <v>2558</v>
      </c>
      <c r="C1459" s="262" t="s">
        <v>2559</v>
      </c>
      <c r="D1459" s="263">
        <v>239.15</v>
      </c>
      <c r="E1459" s="263">
        <v>239.15</v>
      </c>
      <c r="F1459" s="263"/>
      <c r="G1459" s="263"/>
      <c r="H1459" s="264">
        <v>2843.37</v>
      </c>
      <c r="I1459" s="264">
        <v>2843.37</v>
      </c>
      <c r="J1459" s="264"/>
      <c r="K1459" s="264"/>
      <c r="L1459" s="366">
        <v>11.88948358770646</v>
      </c>
      <c r="M1459" s="366">
        <v>11.88948358770646</v>
      </c>
      <c r="N1459" s="366" t="s">
        <v>138</v>
      </c>
      <c r="O1459" s="366" t="s">
        <v>138</v>
      </c>
      <c r="P1459" s="265"/>
      <c r="Q1459" s="265"/>
      <c r="R1459" s="265">
        <v>2</v>
      </c>
    </row>
    <row r="1460" spans="1:18" ht="12.75">
      <c r="A1460" s="101" t="s">
        <v>2560</v>
      </c>
      <c r="B1460" s="100"/>
      <c r="C1460" s="100"/>
      <c r="D1460" s="100"/>
      <c r="E1460" s="100"/>
      <c r="F1460" s="100"/>
      <c r="G1460" s="100"/>
      <c r="H1460" s="100"/>
      <c r="I1460" s="100"/>
      <c r="J1460" s="100"/>
      <c r="K1460" s="100"/>
      <c r="L1460" s="100"/>
      <c r="M1460" s="100"/>
      <c r="N1460" s="100"/>
      <c r="O1460" s="100"/>
      <c r="P1460" s="100"/>
      <c r="Q1460" s="100"/>
      <c r="R1460" s="100"/>
    </row>
    <row r="1461" spans="1:18" ht="48">
      <c r="A1461" s="255">
        <v>37</v>
      </c>
      <c r="B1461" s="252" t="s">
        <v>2561</v>
      </c>
      <c r="C1461" s="256" t="s">
        <v>2562</v>
      </c>
      <c r="D1461" s="257">
        <v>6123</v>
      </c>
      <c r="E1461" s="257">
        <v>2096.37</v>
      </c>
      <c r="F1461" s="257">
        <v>35.380000000000003</v>
      </c>
      <c r="G1461" s="257">
        <v>3991.25</v>
      </c>
      <c r="H1461" s="258">
        <v>46551.97</v>
      </c>
      <c r="I1461" s="258">
        <v>24925.17</v>
      </c>
      <c r="J1461" s="258">
        <v>185.64</v>
      </c>
      <c r="K1461" s="258">
        <v>21441.16</v>
      </c>
      <c r="L1461" s="365">
        <v>7.6028041809570475</v>
      </c>
      <c r="M1461" s="365">
        <v>11.889680733839922</v>
      </c>
      <c r="N1461" s="365">
        <v>5.2470322215941199</v>
      </c>
      <c r="O1461" s="365">
        <v>5.3720413404321956</v>
      </c>
      <c r="P1461" s="259"/>
      <c r="Q1461" s="259"/>
      <c r="R1461" s="259">
        <v>3</v>
      </c>
    </row>
    <row r="1462" spans="1:18" ht="48">
      <c r="A1462" s="255">
        <v>38</v>
      </c>
      <c r="B1462" s="252" t="s">
        <v>2563</v>
      </c>
      <c r="C1462" s="256" t="s">
        <v>2564</v>
      </c>
      <c r="D1462" s="257">
        <v>5113.1899999999996</v>
      </c>
      <c r="E1462" s="257">
        <v>1483.14</v>
      </c>
      <c r="F1462" s="257">
        <v>35.380000000000003</v>
      </c>
      <c r="G1462" s="257">
        <v>3594.67</v>
      </c>
      <c r="H1462" s="258">
        <v>36964.42</v>
      </c>
      <c r="I1462" s="258">
        <v>17634.14</v>
      </c>
      <c r="J1462" s="258">
        <v>185.64</v>
      </c>
      <c r="K1462" s="258">
        <v>19144.64</v>
      </c>
      <c r="L1462" s="365">
        <v>7.2292287202314016</v>
      </c>
      <c r="M1462" s="365">
        <v>11.889733942850977</v>
      </c>
      <c r="N1462" s="365">
        <v>5.2470322215941199</v>
      </c>
      <c r="O1462" s="365">
        <v>5.3258407586788215</v>
      </c>
      <c r="P1462" s="259"/>
      <c r="Q1462" s="259"/>
      <c r="R1462" s="259">
        <v>3</v>
      </c>
    </row>
    <row r="1463" spans="1:18" ht="48">
      <c r="A1463" s="255">
        <v>39</v>
      </c>
      <c r="B1463" s="252" t="s">
        <v>2565</v>
      </c>
      <c r="C1463" s="256" t="s">
        <v>2566</v>
      </c>
      <c r="D1463" s="257">
        <v>4413.87</v>
      </c>
      <c r="E1463" s="257">
        <v>1155.1400000000001</v>
      </c>
      <c r="F1463" s="257">
        <v>35.380000000000003</v>
      </c>
      <c r="G1463" s="257">
        <v>3223.35</v>
      </c>
      <c r="H1463" s="258">
        <v>30898.12</v>
      </c>
      <c r="I1463" s="258">
        <v>13734.28</v>
      </c>
      <c r="J1463" s="258">
        <v>185.64</v>
      </c>
      <c r="K1463" s="258">
        <v>16978.2</v>
      </c>
      <c r="L1463" s="365">
        <v>7.0002333553095131</v>
      </c>
      <c r="M1463" s="365">
        <v>11.889710338140832</v>
      </c>
      <c r="N1463" s="365">
        <v>5.2470322215941199</v>
      </c>
      <c r="O1463" s="365">
        <v>5.2672530131695288</v>
      </c>
      <c r="P1463" s="259"/>
      <c r="Q1463" s="259"/>
      <c r="R1463" s="259">
        <v>3</v>
      </c>
    </row>
    <row r="1464" spans="1:18" ht="60">
      <c r="A1464" s="255">
        <v>40</v>
      </c>
      <c r="B1464" s="252" t="s">
        <v>2567</v>
      </c>
      <c r="C1464" s="256" t="s">
        <v>2568</v>
      </c>
      <c r="D1464" s="257">
        <v>7265.93</v>
      </c>
      <c r="E1464" s="257">
        <v>2666.81</v>
      </c>
      <c r="F1464" s="257">
        <v>35.380000000000003</v>
      </c>
      <c r="G1464" s="257">
        <v>4563.74</v>
      </c>
      <c r="H1464" s="258">
        <v>55104.32</v>
      </c>
      <c r="I1464" s="258">
        <v>31707.53</v>
      </c>
      <c r="J1464" s="258">
        <v>185.64</v>
      </c>
      <c r="K1464" s="258">
        <v>23211.15</v>
      </c>
      <c r="L1464" s="365">
        <v>7.5839321325694025</v>
      </c>
      <c r="M1464" s="365">
        <v>11.889684679448479</v>
      </c>
      <c r="N1464" s="365">
        <v>5.2470322215941199</v>
      </c>
      <c r="O1464" s="365">
        <v>5.0859930670897118</v>
      </c>
      <c r="P1464" s="259"/>
      <c r="Q1464" s="259"/>
      <c r="R1464" s="259">
        <v>3</v>
      </c>
    </row>
    <row r="1465" spans="1:18" ht="60">
      <c r="A1465" s="255">
        <v>41</v>
      </c>
      <c r="B1465" s="252" t="s">
        <v>2569</v>
      </c>
      <c r="C1465" s="256" t="s">
        <v>2570</v>
      </c>
      <c r="D1465" s="257">
        <v>5888.85</v>
      </c>
      <c r="E1465" s="257">
        <v>1882.45</v>
      </c>
      <c r="F1465" s="257">
        <v>35.380000000000003</v>
      </c>
      <c r="G1465" s="257">
        <v>3971.02</v>
      </c>
      <c r="H1465" s="258">
        <v>42813.42</v>
      </c>
      <c r="I1465" s="258">
        <v>22381.79</v>
      </c>
      <c r="J1465" s="258">
        <v>185.64</v>
      </c>
      <c r="K1465" s="258">
        <v>20245.990000000002</v>
      </c>
      <c r="L1465" s="365">
        <v>7.2702514073206137</v>
      </c>
      <c r="M1465" s="365">
        <v>11.889712874179926</v>
      </c>
      <c r="N1465" s="365">
        <v>5.2470322215941199</v>
      </c>
      <c r="O1465" s="365">
        <v>5.0984356664030912</v>
      </c>
      <c r="P1465" s="259"/>
      <c r="Q1465" s="259"/>
      <c r="R1465" s="259">
        <v>3</v>
      </c>
    </row>
    <row r="1466" spans="1:18" ht="60">
      <c r="A1466" s="255">
        <v>42</v>
      </c>
      <c r="B1466" s="252" t="s">
        <v>2571</v>
      </c>
      <c r="C1466" s="256" t="s">
        <v>2572</v>
      </c>
      <c r="D1466" s="257">
        <v>5182.24</v>
      </c>
      <c r="E1466" s="257">
        <v>1483.14</v>
      </c>
      <c r="F1466" s="257">
        <v>35.380000000000003</v>
      </c>
      <c r="G1466" s="257">
        <v>3663.72</v>
      </c>
      <c r="H1466" s="258">
        <v>36532.15</v>
      </c>
      <c r="I1466" s="258">
        <v>17634.14</v>
      </c>
      <c r="J1466" s="258">
        <v>185.64</v>
      </c>
      <c r="K1466" s="258">
        <v>18712.37</v>
      </c>
      <c r="L1466" s="365">
        <v>7.0494901818518638</v>
      </c>
      <c r="M1466" s="365">
        <v>11.889733942850977</v>
      </c>
      <c r="N1466" s="365">
        <v>5.2470322215941199</v>
      </c>
      <c r="O1466" s="365">
        <v>5.1074781915648577</v>
      </c>
      <c r="P1466" s="259"/>
      <c r="Q1466" s="259"/>
      <c r="R1466" s="259">
        <v>3</v>
      </c>
    </row>
    <row r="1467" spans="1:18" ht="24">
      <c r="A1467" s="255">
        <v>43</v>
      </c>
      <c r="B1467" s="252" t="s">
        <v>2573</v>
      </c>
      <c r="C1467" s="256" t="s">
        <v>2574</v>
      </c>
      <c r="D1467" s="257">
        <v>506.27</v>
      </c>
      <c r="E1467" s="257">
        <v>506.27</v>
      </c>
      <c r="F1467" s="257"/>
      <c r="G1467" s="257"/>
      <c r="H1467" s="258">
        <v>6019.34</v>
      </c>
      <c r="I1467" s="258">
        <v>6019.34</v>
      </c>
      <c r="J1467" s="258"/>
      <c r="K1467" s="258"/>
      <c r="L1467" s="365">
        <v>11.889584609003101</v>
      </c>
      <c r="M1467" s="365">
        <v>11.889584609003101</v>
      </c>
      <c r="N1467" s="365" t="s">
        <v>138</v>
      </c>
      <c r="O1467" s="365" t="s">
        <v>138</v>
      </c>
      <c r="P1467" s="259"/>
      <c r="Q1467" s="259"/>
      <c r="R1467" s="259">
        <v>3</v>
      </c>
    </row>
    <row r="1468" spans="1:18" ht="24">
      <c r="A1468" s="255">
        <v>44</v>
      </c>
      <c r="B1468" s="252" t="s">
        <v>2575</v>
      </c>
      <c r="C1468" s="256" t="s">
        <v>2576</v>
      </c>
      <c r="D1468" s="257">
        <v>352.25</v>
      </c>
      <c r="E1468" s="257">
        <v>352.25</v>
      </c>
      <c r="F1468" s="257"/>
      <c r="G1468" s="257"/>
      <c r="H1468" s="258">
        <v>4188.1099999999997</v>
      </c>
      <c r="I1468" s="258">
        <v>4188.1099999999997</v>
      </c>
      <c r="J1468" s="258"/>
      <c r="K1468" s="258"/>
      <c r="L1468" s="365">
        <v>11.889595457771469</v>
      </c>
      <c r="M1468" s="365">
        <v>11.889595457771469</v>
      </c>
      <c r="N1468" s="365" t="s">
        <v>138</v>
      </c>
      <c r="O1468" s="365" t="s">
        <v>138</v>
      </c>
      <c r="P1468" s="259"/>
      <c r="Q1468" s="259"/>
      <c r="R1468" s="259">
        <v>3</v>
      </c>
    </row>
    <row r="1469" spans="1:18" ht="24">
      <c r="A1469" s="255">
        <v>45</v>
      </c>
      <c r="B1469" s="252" t="s">
        <v>2577</v>
      </c>
      <c r="C1469" s="256" t="s">
        <v>2578</v>
      </c>
      <c r="D1469" s="257">
        <v>272.39</v>
      </c>
      <c r="E1469" s="257">
        <v>272.39</v>
      </c>
      <c r="F1469" s="257"/>
      <c r="G1469" s="257"/>
      <c r="H1469" s="258">
        <v>3238.58</v>
      </c>
      <c r="I1469" s="258">
        <v>3238.58</v>
      </c>
      <c r="J1469" s="258"/>
      <c r="K1469" s="258"/>
      <c r="L1469" s="365">
        <v>11.889496677557913</v>
      </c>
      <c r="M1469" s="365">
        <v>11.889496677557913</v>
      </c>
      <c r="N1469" s="365" t="s">
        <v>138</v>
      </c>
      <c r="O1469" s="365" t="s">
        <v>138</v>
      </c>
      <c r="P1469" s="259"/>
      <c r="Q1469" s="259"/>
      <c r="R1469" s="259">
        <v>3</v>
      </c>
    </row>
    <row r="1470" spans="1:18" ht="24">
      <c r="A1470" s="255">
        <v>46</v>
      </c>
      <c r="B1470" s="252" t="s">
        <v>2579</v>
      </c>
      <c r="C1470" s="256" t="s">
        <v>2580</v>
      </c>
      <c r="D1470" s="257">
        <v>651.73</v>
      </c>
      <c r="E1470" s="257">
        <v>651.73</v>
      </c>
      <c r="F1470" s="257"/>
      <c r="G1470" s="257"/>
      <c r="H1470" s="258">
        <v>7748.85</v>
      </c>
      <c r="I1470" s="258">
        <v>7748.85</v>
      </c>
      <c r="J1470" s="258"/>
      <c r="K1470" s="258"/>
      <c r="L1470" s="365">
        <v>11.889662897212036</v>
      </c>
      <c r="M1470" s="365">
        <v>11.889662897212036</v>
      </c>
      <c r="N1470" s="365" t="s">
        <v>138</v>
      </c>
      <c r="O1470" s="365" t="s">
        <v>138</v>
      </c>
      <c r="P1470" s="259"/>
      <c r="Q1470" s="259"/>
      <c r="R1470" s="259">
        <v>3</v>
      </c>
    </row>
    <row r="1471" spans="1:18" ht="24">
      <c r="A1471" s="255">
        <v>47</v>
      </c>
      <c r="B1471" s="252" t="s">
        <v>2581</v>
      </c>
      <c r="C1471" s="256" t="s">
        <v>2582</v>
      </c>
      <c r="D1471" s="257">
        <v>454.93</v>
      </c>
      <c r="E1471" s="257">
        <v>454.93</v>
      </c>
      <c r="F1471" s="257"/>
      <c r="G1471" s="257"/>
      <c r="H1471" s="258">
        <v>5408.93</v>
      </c>
      <c r="I1471" s="258">
        <v>5408.93</v>
      </c>
      <c r="J1471" s="258"/>
      <c r="K1471" s="258"/>
      <c r="L1471" s="365">
        <v>11.889587409051943</v>
      </c>
      <c r="M1471" s="365">
        <v>11.889587409051943</v>
      </c>
      <c r="N1471" s="365" t="s">
        <v>138</v>
      </c>
      <c r="O1471" s="365" t="s">
        <v>138</v>
      </c>
      <c r="P1471" s="259"/>
      <c r="Q1471" s="259"/>
      <c r="R1471" s="259">
        <v>3</v>
      </c>
    </row>
    <row r="1472" spans="1:18" ht="24">
      <c r="A1472" s="255">
        <v>48</v>
      </c>
      <c r="B1472" s="252" t="s">
        <v>2583</v>
      </c>
      <c r="C1472" s="256" t="s">
        <v>2584</v>
      </c>
      <c r="D1472" s="257">
        <v>352.25</v>
      </c>
      <c r="E1472" s="257">
        <v>352.25</v>
      </c>
      <c r="F1472" s="257"/>
      <c r="G1472" s="257"/>
      <c r="H1472" s="258">
        <v>4188.1099999999997</v>
      </c>
      <c r="I1472" s="258">
        <v>4188.1099999999997</v>
      </c>
      <c r="J1472" s="258"/>
      <c r="K1472" s="258"/>
      <c r="L1472" s="365">
        <v>11.889595457771469</v>
      </c>
      <c r="M1472" s="365">
        <v>11.889595457771469</v>
      </c>
      <c r="N1472" s="365" t="s">
        <v>138</v>
      </c>
      <c r="O1472" s="365" t="s">
        <v>138</v>
      </c>
      <c r="P1472" s="259"/>
      <c r="Q1472" s="259"/>
      <c r="R1472" s="259">
        <v>3</v>
      </c>
    </row>
    <row r="1473" spans="1:18" ht="24">
      <c r="A1473" s="255">
        <v>49</v>
      </c>
      <c r="B1473" s="252" t="s">
        <v>2585</v>
      </c>
      <c r="C1473" s="256" t="s">
        <v>2586</v>
      </c>
      <c r="D1473" s="257">
        <v>405.01</v>
      </c>
      <c r="E1473" s="257">
        <v>405.01</v>
      </c>
      <c r="F1473" s="257"/>
      <c r="G1473" s="257"/>
      <c r="H1473" s="258">
        <v>4815.4799999999996</v>
      </c>
      <c r="I1473" s="258">
        <v>4815.4799999999996</v>
      </c>
      <c r="J1473" s="258"/>
      <c r="K1473" s="258"/>
      <c r="L1473" s="365">
        <v>11.889780499246932</v>
      </c>
      <c r="M1473" s="365">
        <v>11.889780499246932</v>
      </c>
      <c r="N1473" s="365" t="s">
        <v>138</v>
      </c>
      <c r="O1473" s="365" t="s">
        <v>138</v>
      </c>
      <c r="P1473" s="259"/>
      <c r="Q1473" s="259"/>
      <c r="R1473" s="259">
        <v>3</v>
      </c>
    </row>
    <row r="1474" spans="1:18" ht="24">
      <c r="A1474" s="255">
        <v>50</v>
      </c>
      <c r="B1474" s="252" t="s">
        <v>2587</v>
      </c>
      <c r="C1474" s="256" t="s">
        <v>2588</v>
      </c>
      <c r="D1474" s="257">
        <v>283.79000000000002</v>
      </c>
      <c r="E1474" s="257">
        <v>283.79000000000002</v>
      </c>
      <c r="F1474" s="257"/>
      <c r="G1474" s="257"/>
      <c r="H1474" s="258">
        <v>3374.22</v>
      </c>
      <c r="I1474" s="258">
        <v>3374.22</v>
      </c>
      <c r="J1474" s="258"/>
      <c r="K1474" s="258"/>
      <c r="L1474" s="365">
        <v>11.889848127136261</v>
      </c>
      <c r="M1474" s="365">
        <v>11.889848127136261</v>
      </c>
      <c r="N1474" s="365" t="s">
        <v>138</v>
      </c>
      <c r="O1474" s="365" t="s">
        <v>138</v>
      </c>
      <c r="P1474" s="259"/>
      <c r="Q1474" s="259"/>
      <c r="R1474" s="259">
        <v>3</v>
      </c>
    </row>
    <row r="1475" spans="1:18" ht="24">
      <c r="A1475" s="255">
        <v>51</v>
      </c>
      <c r="B1475" s="252" t="s">
        <v>2589</v>
      </c>
      <c r="C1475" s="256" t="s">
        <v>2590</v>
      </c>
      <c r="D1475" s="257">
        <v>218.3</v>
      </c>
      <c r="E1475" s="257">
        <v>218.3</v>
      </c>
      <c r="F1475" s="257"/>
      <c r="G1475" s="257"/>
      <c r="H1475" s="258">
        <v>2595.56</v>
      </c>
      <c r="I1475" s="258">
        <v>2595.56</v>
      </c>
      <c r="J1475" s="258"/>
      <c r="K1475" s="258"/>
      <c r="L1475" s="365">
        <v>11.889876316994961</v>
      </c>
      <c r="M1475" s="365">
        <v>11.889876316994961</v>
      </c>
      <c r="N1475" s="365" t="s">
        <v>138</v>
      </c>
      <c r="O1475" s="365" t="s">
        <v>138</v>
      </c>
      <c r="P1475" s="259"/>
      <c r="Q1475" s="259"/>
      <c r="R1475" s="259">
        <v>3</v>
      </c>
    </row>
    <row r="1476" spans="1:18" ht="24">
      <c r="A1476" s="255">
        <v>52</v>
      </c>
      <c r="B1476" s="252" t="s">
        <v>2591</v>
      </c>
      <c r="C1476" s="256" t="s">
        <v>2592</v>
      </c>
      <c r="D1476" s="257">
        <v>521.95000000000005</v>
      </c>
      <c r="E1476" s="257">
        <v>521.95000000000005</v>
      </c>
      <c r="F1476" s="257"/>
      <c r="G1476" s="257"/>
      <c r="H1476" s="258">
        <v>6205.86</v>
      </c>
      <c r="I1476" s="258">
        <v>6205.86</v>
      </c>
      <c r="J1476" s="258"/>
      <c r="K1476" s="258"/>
      <c r="L1476" s="365">
        <v>11.889759555512979</v>
      </c>
      <c r="M1476" s="365">
        <v>11.889759555512979</v>
      </c>
      <c r="N1476" s="365" t="s">
        <v>138</v>
      </c>
      <c r="O1476" s="365" t="s">
        <v>138</v>
      </c>
      <c r="P1476" s="259"/>
      <c r="Q1476" s="259"/>
      <c r="R1476" s="259">
        <v>3</v>
      </c>
    </row>
    <row r="1477" spans="1:18" ht="24">
      <c r="A1477" s="255">
        <v>53</v>
      </c>
      <c r="B1477" s="252" t="s">
        <v>2593</v>
      </c>
      <c r="C1477" s="256" t="s">
        <v>2594</v>
      </c>
      <c r="D1477" s="257">
        <v>363.66</v>
      </c>
      <c r="E1477" s="257">
        <v>363.66</v>
      </c>
      <c r="F1477" s="257"/>
      <c r="G1477" s="257"/>
      <c r="H1477" s="258">
        <v>4323.75</v>
      </c>
      <c r="I1477" s="258">
        <v>4323.75</v>
      </c>
      <c r="J1477" s="258"/>
      <c r="K1477" s="258"/>
      <c r="L1477" s="365">
        <v>11.889539679920805</v>
      </c>
      <c r="M1477" s="365">
        <v>11.889539679920805</v>
      </c>
      <c r="N1477" s="365" t="s">
        <v>138</v>
      </c>
      <c r="O1477" s="365" t="s">
        <v>138</v>
      </c>
      <c r="P1477" s="259"/>
      <c r="Q1477" s="259"/>
      <c r="R1477" s="259">
        <v>3</v>
      </c>
    </row>
    <row r="1478" spans="1:18" ht="24">
      <c r="A1478" s="260">
        <v>54</v>
      </c>
      <c r="B1478" s="261" t="s">
        <v>2595</v>
      </c>
      <c r="C1478" s="262" t="s">
        <v>2596</v>
      </c>
      <c r="D1478" s="263">
        <v>282.37</v>
      </c>
      <c r="E1478" s="263">
        <v>282.37</v>
      </c>
      <c r="F1478" s="263"/>
      <c r="G1478" s="263"/>
      <c r="H1478" s="264">
        <v>3357.27</v>
      </c>
      <c r="I1478" s="264">
        <v>3357.27</v>
      </c>
      <c r="J1478" s="264"/>
      <c r="K1478" s="264"/>
      <c r="L1478" s="366">
        <v>11.889612919219463</v>
      </c>
      <c r="M1478" s="366">
        <v>11.889612919219463</v>
      </c>
      <c r="N1478" s="366" t="s">
        <v>138</v>
      </c>
      <c r="O1478" s="366" t="s">
        <v>138</v>
      </c>
      <c r="P1478" s="265"/>
      <c r="Q1478" s="265"/>
      <c r="R1478" s="265">
        <v>3</v>
      </c>
    </row>
    <row r="1479" spans="1:18" ht="12.75">
      <c r="A1479" s="101" t="s">
        <v>2597</v>
      </c>
      <c r="B1479" s="100"/>
      <c r="C1479" s="100"/>
      <c r="D1479" s="100"/>
      <c r="E1479" s="100"/>
      <c r="F1479" s="100"/>
      <c r="G1479" s="100"/>
      <c r="H1479" s="100"/>
      <c r="I1479" s="100"/>
      <c r="J1479" s="100"/>
      <c r="K1479" s="100"/>
      <c r="L1479" s="100"/>
      <c r="M1479" s="100"/>
      <c r="N1479" s="100"/>
      <c r="O1479" s="100"/>
      <c r="P1479" s="100"/>
      <c r="Q1479" s="100"/>
      <c r="R1479" s="100"/>
    </row>
    <row r="1480" spans="1:18" ht="36">
      <c r="A1480" s="255">
        <v>55</v>
      </c>
      <c r="B1480" s="252" t="s">
        <v>2598</v>
      </c>
      <c r="C1480" s="256" t="s">
        <v>2599</v>
      </c>
      <c r="D1480" s="257">
        <v>957.05</v>
      </c>
      <c r="E1480" s="257">
        <v>525.83000000000004</v>
      </c>
      <c r="F1480" s="257">
        <v>10.49</v>
      </c>
      <c r="G1480" s="257">
        <v>420.73</v>
      </c>
      <c r="H1480" s="258">
        <v>8738.84</v>
      </c>
      <c r="I1480" s="258">
        <v>6251.9</v>
      </c>
      <c r="J1480" s="258">
        <v>50.62</v>
      </c>
      <c r="K1480" s="258">
        <v>2436.3200000000002</v>
      </c>
      <c r="L1480" s="365">
        <v>9.1310171882346793</v>
      </c>
      <c r="M1480" s="365">
        <v>11.88958408611148</v>
      </c>
      <c r="N1480" s="365">
        <v>4.8255481410867489</v>
      </c>
      <c r="O1480" s="365">
        <v>5.7906971216694796</v>
      </c>
      <c r="P1480" s="259"/>
      <c r="Q1480" s="259"/>
      <c r="R1480" s="259">
        <v>4</v>
      </c>
    </row>
    <row r="1481" spans="1:18" ht="36">
      <c r="A1481" s="255">
        <v>56</v>
      </c>
      <c r="B1481" s="252" t="s">
        <v>2600</v>
      </c>
      <c r="C1481" s="256" t="s">
        <v>2601</v>
      </c>
      <c r="D1481" s="257">
        <v>1056.78</v>
      </c>
      <c r="E1481" s="257">
        <v>625.55999999999995</v>
      </c>
      <c r="F1481" s="257">
        <v>10.49</v>
      </c>
      <c r="G1481" s="257">
        <v>420.73</v>
      </c>
      <c r="H1481" s="258">
        <v>9924.51</v>
      </c>
      <c r="I1481" s="258">
        <v>7437.57</v>
      </c>
      <c r="J1481" s="258">
        <v>50.62</v>
      </c>
      <c r="K1481" s="258">
        <v>2436.3200000000002</v>
      </c>
      <c r="L1481" s="365">
        <v>9.3912734911712938</v>
      </c>
      <c r="M1481" s="365">
        <v>11.889459044695952</v>
      </c>
      <c r="N1481" s="365">
        <v>4.8255481410867489</v>
      </c>
      <c r="O1481" s="365">
        <v>5.7906971216694796</v>
      </c>
      <c r="P1481" s="259"/>
      <c r="Q1481" s="259"/>
      <c r="R1481" s="259">
        <v>4</v>
      </c>
    </row>
    <row r="1482" spans="1:18" ht="36">
      <c r="A1482" s="260">
        <v>57</v>
      </c>
      <c r="B1482" s="261" t="s">
        <v>2602</v>
      </c>
      <c r="C1482" s="262" t="s">
        <v>2603</v>
      </c>
      <c r="D1482" s="263">
        <v>1036.27</v>
      </c>
      <c r="E1482" s="263">
        <v>605.04999999999995</v>
      </c>
      <c r="F1482" s="263">
        <v>10.49</v>
      </c>
      <c r="G1482" s="263">
        <v>420.73</v>
      </c>
      <c r="H1482" s="264">
        <v>9680.73</v>
      </c>
      <c r="I1482" s="264">
        <v>7193.79</v>
      </c>
      <c r="J1482" s="264">
        <v>50.62</v>
      </c>
      <c r="K1482" s="264">
        <v>2436.3200000000002</v>
      </c>
      <c r="L1482" s="366">
        <v>9.3418993119553786</v>
      </c>
      <c r="M1482" s="366">
        <v>11.889579373605487</v>
      </c>
      <c r="N1482" s="366">
        <v>4.8255481410867489</v>
      </c>
      <c r="O1482" s="366">
        <v>5.7906971216694796</v>
      </c>
      <c r="P1482" s="265"/>
      <c r="Q1482" s="265"/>
      <c r="R1482" s="265">
        <v>4</v>
      </c>
    </row>
    <row r="1483" spans="1:18" ht="12.75">
      <c r="A1483" s="101" t="s">
        <v>2604</v>
      </c>
      <c r="B1483" s="100"/>
      <c r="C1483" s="100"/>
      <c r="D1483" s="100"/>
      <c r="E1483" s="100"/>
      <c r="F1483" s="100"/>
      <c r="G1483" s="100"/>
      <c r="H1483" s="100"/>
      <c r="I1483" s="100"/>
      <c r="J1483" s="100"/>
      <c r="K1483" s="100"/>
      <c r="L1483" s="100"/>
      <c r="M1483" s="100"/>
      <c r="N1483" s="100"/>
      <c r="O1483" s="100"/>
      <c r="P1483" s="100"/>
      <c r="Q1483" s="100"/>
      <c r="R1483" s="100"/>
    </row>
    <row r="1484" spans="1:18" ht="24">
      <c r="A1484" s="255">
        <v>58</v>
      </c>
      <c r="B1484" s="252" t="s">
        <v>2605</v>
      </c>
      <c r="C1484" s="256" t="s">
        <v>2606</v>
      </c>
      <c r="D1484" s="257">
        <v>96.93</v>
      </c>
      <c r="E1484" s="257">
        <v>96.93</v>
      </c>
      <c r="F1484" s="257"/>
      <c r="G1484" s="257"/>
      <c r="H1484" s="258">
        <v>1152.42</v>
      </c>
      <c r="I1484" s="258">
        <v>1152.42</v>
      </c>
      <c r="J1484" s="258"/>
      <c r="K1484" s="258"/>
      <c r="L1484" s="365">
        <v>11.889198390591147</v>
      </c>
      <c r="M1484" s="365">
        <v>11.889198390591147</v>
      </c>
      <c r="N1484" s="365" t="s">
        <v>138</v>
      </c>
      <c r="O1484" s="365" t="s">
        <v>138</v>
      </c>
      <c r="P1484" s="259"/>
      <c r="Q1484" s="259"/>
      <c r="R1484" s="259">
        <v>5</v>
      </c>
    </row>
    <row r="1485" spans="1:18" ht="24">
      <c r="A1485" s="260">
        <v>59</v>
      </c>
      <c r="B1485" s="261" t="s">
        <v>2607</v>
      </c>
      <c r="C1485" s="262" t="s">
        <v>2608</v>
      </c>
      <c r="D1485" s="263">
        <v>105.32</v>
      </c>
      <c r="E1485" s="263">
        <v>105.32</v>
      </c>
      <c r="F1485" s="263"/>
      <c r="G1485" s="263"/>
      <c r="H1485" s="264">
        <v>1252.1500000000001</v>
      </c>
      <c r="I1485" s="264">
        <v>1252.1500000000001</v>
      </c>
      <c r="J1485" s="264"/>
      <c r="K1485" s="264"/>
      <c r="L1485" s="366">
        <v>11.889004937333841</v>
      </c>
      <c r="M1485" s="366">
        <v>11.889004937333841</v>
      </c>
      <c r="N1485" s="366" t="s">
        <v>138</v>
      </c>
      <c r="O1485" s="366" t="s">
        <v>138</v>
      </c>
      <c r="P1485" s="265"/>
      <c r="Q1485" s="265"/>
      <c r="R1485" s="265">
        <v>5</v>
      </c>
    </row>
    <row r="1486" spans="1:18" ht="12.75">
      <c r="A1486" s="101" t="s">
        <v>2609</v>
      </c>
      <c r="B1486" s="100"/>
      <c r="C1486" s="100"/>
      <c r="D1486" s="100"/>
      <c r="E1486" s="100"/>
      <c r="F1486" s="100"/>
      <c r="G1486" s="100"/>
      <c r="H1486" s="100"/>
      <c r="I1486" s="100"/>
      <c r="J1486" s="100"/>
      <c r="K1486" s="100"/>
      <c r="L1486" s="100"/>
      <c r="M1486" s="100"/>
      <c r="N1486" s="100"/>
      <c r="O1486" s="100"/>
      <c r="P1486" s="100"/>
      <c r="Q1486" s="100"/>
      <c r="R1486" s="100"/>
    </row>
    <row r="1487" spans="1:18" ht="24">
      <c r="A1487" s="255">
        <v>60</v>
      </c>
      <c r="B1487" s="252" t="s">
        <v>2610</v>
      </c>
      <c r="C1487" s="256" t="s">
        <v>2611</v>
      </c>
      <c r="D1487" s="257">
        <v>1285.95</v>
      </c>
      <c r="E1487" s="257">
        <v>543.04</v>
      </c>
      <c r="F1487" s="257">
        <v>14.15</v>
      </c>
      <c r="G1487" s="257">
        <v>728.76</v>
      </c>
      <c r="H1487" s="258">
        <v>9624.41</v>
      </c>
      <c r="I1487" s="258">
        <v>6456.47</v>
      </c>
      <c r="J1487" s="258">
        <v>74.260000000000005</v>
      </c>
      <c r="K1487" s="258">
        <v>3093.68</v>
      </c>
      <c r="L1487" s="365">
        <v>7.4842801042031182</v>
      </c>
      <c r="M1487" s="365">
        <v>11.889492486741309</v>
      </c>
      <c r="N1487" s="365">
        <v>5.2480565371024737</v>
      </c>
      <c r="O1487" s="365">
        <v>4.2451287117844005</v>
      </c>
      <c r="P1487" s="259"/>
      <c r="Q1487" s="259"/>
      <c r="R1487" s="259">
        <v>6</v>
      </c>
    </row>
    <row r="1488" spans="1:18">
      <c r="A1488" s="255">
        <v>61</v>
      </c>
      <c r="B1488" s="252" t="s">
        <v>2612</v>
      </c>
      <c r="C1488" s="256" t="s">
        <v>2613</v>
      </c>
      <c r="D1488" s="257">
        <v>1878.42</v>
      </c>
      <c r="E1488" s="257">
        <v>571.92999999999995</v>
      </c>
      <c r="F1488" s="257">
        <v>14.15</v>
      </c>
      <c r="G1488" s="257">
        <v>1292.3399999999999</v>
      </c>
      <c r="H1488" s="258">
        <v>12472.67</v>
      </c>
      <c r="I1488" s="258">
        <v>6800.2</v>
      </c>
      <c r="J1488" s="258">
        <v>74.260000000000005</v>
      </c>
      <c r="K1488" s="258">
        <v>5598.21</v>
      </c>
      <c r="L1488" s="365">
        <v>6.6399793443425859</v>
      </c>
      <c r="M1488" s="365">
        <v>11.889916598185094</v>
      </c>
      <c r="N1488" s="365">
        <v>5.2480565371024737</v>
      </c>
      <c r="O1488" s="365">
        <v>4.3318399182877574</v>
      </c>
      <c r="P1488" s="259"/>
      <c r="Q1488" s="259"/>
      <c r="R1488" s="259">
        <v>6</v>
      </c>
    </row>
    <row r="1489" spans="1:18">
      <c r="A1489" s="260">
        <v>62</v>
      </c>
      <c r="B1489" s="261" t="s">
        <v>2614</v>
      </c>
      <c r="C1489" s="262" t="s">
        <v>2615</v>
      </c>
      <c r="D1489" s="263">
        <v>4227.58</v>
      </c>
      <c r="E1489" s="263">
        <v>727.59</v>
      </c>
      <c r="F1489" s="263">
        <v>14.15</v>
      </c>
      <c r="G1489" s="263">
        <v>3485.84</v>
      </c>
      <c r="H1489" s="264">
        <v>22758.560000000001</v>
      </c>
      <c r="I1489" s="264">
        <v>8651.27</v>
      </c>
      <c r="J1489" s="264">
        <v>74.260000000000005</v>
      </c>
      <c r="K1489" s="264">
        <v>14033.03</v>
      </c>
      <c r="L1489" s="366">
        <v>5.3833540701772646</v>
      </c>
      <c r="M1489" s="366">
        <v>11.890309102653967</v>
      </c>
      <c r="N1489" s="366">
        <v>5.2480565371024737</v>
      </c>
      <c r="O1489" s="366">
        <v>4.0257240722465744</v>
      </c>
      <c r="P1489" s="265"/>
      <c r="Q1489" s="265"/>
      <c r="R1489" s="265">
        <v>6</v>
      </c>
    </row>
    <row r="1490" spans="1:18" ht="12.75">
      <c r="A1490" s="101" t="s">
        <v>2616</v>
      </c>
      <c r="B1490" s="100"/>
      <c r="C1490" s="100"/>
      <c r="D1490" s="100"/>
      <c r="E1490" s="100"/>
      <c r="F1490" s="100"/>
      <c r="G1490" s="100"/>
      <c r="H1490" s="100"/>
      <c r="I1490" s="100"/>
      <c r="J1490" s="100"/>
      <c r="K1490" s="100"/>
      <c r="L1490" s="100"/>
      <c r="M1490" s="100"/>
      <c r="N1490" s="100"/>
      <c r="O1490" s="100"/>
      <c r="P1490" s="100"/>
      <c r="Q1490" s="100"/>
      <c r="R1490" s="100"/>
    </row>
    <row r="1491" spans="1:18" ht="24">
      <c r="A1491" s="255">
        <v>63</v>
      </c>
      <c r="B1491" s="252" t="s">
        <v>2617</v>
      </c>
      <c r="C1491" s="256" t="s">
        <v>2618</v>
      </c>
      <c r="D1491" s="257">
        <v>3748.23</v>
      </c>
      <c r="E1491" s="257">
        <v>3426.18</v>
      </c>
      <c r="F1491" s="257">
        <v>322.05</v>
      </c>
      <c r="G1491" s="257"/>
      <c r="H1491" s="258">
        <v>42651.25</v>
      </c>
      <c r="I1491" s="258">
        <v>40735.51</v>
      </c>
      <c r="J1491" s="258">
        <v>1915.74</v>
      </c>
      <c r="K1491" s="258"/>
      <c r="L1491" s="365">
        <v>11.37903757240084</v>
      </c>
      <c r="M1491" s="365">
        <v>11.889483331290243</v>
      </c>
      <c r="N1491" s="365">
        <v>5.9485794131346061</v>
      </c>
      <c r="O1491" s="365" t="s">
        <v>138</v>
      </c>
      <c r="P1491" s="259"/>
      <c r="Q1491" s="259"/>
      <c r="R1491" s="259">
        <v>7</v>
      </c>
    </row>
    <row r="1492" spans="1:18" ht="24">
      <c r="A1492" s="255">
        <v>64</v>
      </c>
      <c r="B1492" s="252" t="s">
        <v>2619</v>
      </c>
      <c r="C1492" s="256" t="s">
        <v>2620</v>
      </c>
      <c r="D1492" s="257">
        <v>6559.87</v>
      </c>
      <c r="E1492" s="257">
        <v>5760.8</v>
      </c>
      <c r="F1492" s="257">
        <v>799.07</v>
      </c>
      <c r="G1492" s="257"/>
      <c r="H1492" s="258">
        <v>73246.539999999994</v>
      </c>
      <c r="I1492" s="258">
        <v>68492.94</v>
      </c>
      <c r="J1492" s="258">
        <v>4753.6000000000004</v>
      </c>
      <c r="K1492" s="258"/>
      <c r="L1492" s="365">
        <v>11.165852372074445</v>
      </c>
      <c r="M1492" s="365">
        <v>11.889484099430634</v>
      </c>
      <c r="N1492" s="365">
        <v>5.9489156144017423</v>
      </c>
      <c r="O1492" s="365" t="s">
        <v>138</v>
      </c>
      <c r="P1492" s="259"/>
      <c r="Q1492" s="259"/>
      <c r="R1492" s="259">
        <v>7</v>
      </c>
    </row>
    <row r="1493" spans="1:18" ht="24">
      <c r="A1493" s="255">
        <v>65</v>
      </c>
      <c r="B1493" s="252" t="s">
        <v>2621</v>
      </c>
      <c r="C1493" s="256" t="s">
        <v>2622</v>
      </c>
      <c r="D1493" s="257">
        <v>5823.82</v>
      </c>
      <c r="E1493" s="257">
        <v>5150.09</v>
      </c>
      <c r="F1493" s="257">
        <v>673.73</v>
      </c>
      <c r="G1493" s="257"/>
      <c r="H1493" s="258">
        <v>65239.86</v>
      </c>
      <c r="I1493" s="258">
        <v>61231.92</v>
      </c>
      <c r="J1493" s="258">
        <v>4007.94</v>
      </c>
      <c r="K1493" s="258"/>
      <c r="L1493" s="365">
        <v>11.202245261701083</v>
      </c>
      <c r="M1493" s="365">
        <v>11.889485426468275</v>
      </c>
      <c r="N1493" s="365">
        <v>5.9488815994537871</v>
      </c>
      <c r="O1493" s="365" t="s">
        <v>138</v>
      </c>
      <c r="P1493" s="259"/>
      <c r="Q1493" s="259"/>
      <c r="R1493" s="259">
        <v>7</v>
      </c>
    </row>
    <row r="1494" spans="1:18" ht="24">
      <c r="A1494" s="255">
        <v>66</v>
      </c>
      <c r="B1494" s="252" t="s">
        <v>2623</v>
      </c>
      <c r="C1494" s="256" t="s">
        <v>2624</v>
      </c>
      <c r="D1494" s="257">
        <v>5514.46</v>
      </c>
      <c r="E1494" s="257">
        <v>4832.04</v>
      </c>
      <c r="F1494" s="257">
        <v>682.42</v>
      </c>
      <c r="G1494" s="257"/>
      <c r="H1494" s="258">
        <v>61509.89</v>
      </c>
      <c r="I1494" s="258">
        <v>57450.38</v>
      </c>
      <c r="J1494" s="258">
        <v>4059.51</v>
      </c>
      <c r="K1494" s="258"/>
      <c r="L1494" s="365">
        <v>11.154290719308872</v>
      </c>
      <c r="M1494" s="365">
        <v>11.889466974611137</v>
      </c>
      <c r="N1494" s="365">
        <v>5.9486972831980314</v>
      </c>
      <c r="O1494" s="365" t="s">
        <v>138</v>
      </c>
      <c r="P1494" s="259"/>
      <c r="Q1494" s="259"/>
      <c r="R1494" s="259">
        <v>7</v>
      </c>
    </row>
    <row r="1495" spans="1:18" ht="24">
      <c r="A1495" s="260">
        <v>67</v>
      </c>
      <c r="B1495" s="261" t="s">
        <v>2625</v>
      </c>
      <c r="C1495" s="262" t="s">
        <v>2626</v>
      </c>
      <c r="D1495" s="263">
        <v>882.65</v>
      </c>
      <c r="E1495" s="263">
        <v>699.16</v>
      </c>
      <c r="F1495" s="263">
        <v>183.49</v>
      </c>
      <c r="G1495" s="263"/>
      <c r="H1495" s="264">
        <v>9404.2000000000007</v>
      </c>
      <c r="I1495" s="264">
        <v>8312.68</v>
      </c>
      <c r="J1495" s="264">
        <v>1091.52</v>
      </c>
      <c r="K1495" s="264"/>
      <c r="L1495" s="366">
        <v>10.654506316206879</v>
      </c>
      <c r="M1495" s="366">
        <v>11.889524572343957</v>
      </c>
      <c r="N1495" s="366">
        <v>5.9486620524279248</v>
      </c>
      <c r="O1495" s="366" t="s">
        <v>138</v>
      </c>
      <c r="P1495" s="265"/>
      <c r="Q1495" s="265"/>
      <c r="R1495" s="265">
        <v>7</v>
      </c>
    </row>
    <row r="1496" spans="1:18" ht="12.75">
      <c r="A1496" s="101" t="s">
        <v>2627</v>
      </c>
      <c r="B1496" s="100"/>
      <c r="C1496" s="100"/>
      <c r="D1496" s="100"/>
      <c r="E1496" s="100"/>
      <c r="F1496" s="100"/>
      <c r="G1496" s="100"/>
      <c r="H1496" s="100"/>
      <c r="I1496" s="100"/>
      <c r="J1496" s="100"/>
      <c r="K1496" s="100"/>
      <c r="L1496" s="100"/>
      <c r="M1496" s="100"/>
      <c r="N1496" s="100"/>
      <c r="O1496" s="100"/>
      <c r="P1496" s="100"/>
      <c r="Q1496" s="100"/>
      <c r="R1496" s="100"/>
    </row>
    <row r="1497" spans="1:18" ht="36">
      <c r="A1497" s="255">
        <v>68</v>
      </c>
      <c r="B1497" s="252" t="s">
        <v>2628</v>
      </c>
      <c r="C1497" s="256" t="s">
        <v>2629</v>
      </c>
      <c r="D1497" s="257">
        <v>355.67</v>
      </c>
      <c r="E1497" s="257">
        <v>243.54</v>
      </c>
      <c r="F1497" s="257">
        <v>7.08</v>
      </c>
      <c r="G1497" s="257">
        <v>105.05</v>
      </c>
      <c r="H1497" s="258">
        <v>3399.53</v>
      </c>
      <c r="I1497" s="258">
        <v>2895.72</v>
      </c>
      <c r="J1497" s="258">
        <v>37.130000000000003</v>
      </c>
      <c r="K1497" s="258">
        <v>466.68</v>
      </c>
      <c r="L1497" s="365">
        <v>9.558101611043945</v>
      </c>
      <c r="M1497" s="365">
        <v>11.890120719389012</v>
      </c>
      <c r="N1497" s="365">
        <v>5.2443502824858763</v>
      </c>
      <c r="O1497" s="365">
        <v>4.4424559733460258</v>
      </c>
      <c r="P1497" s="259"/>
      <c r="Q1497" s="259"/>
      <c r="R1497" s="259">
        <v>8</v>
      </c>
    </row>
    <row r="1498" spans="1:18" ht="36">
      <c r="A1498" s="255">
        <v>69</v>
      </c>
      <c r="B1498" s="252" t="s">
        <v>2630</v>
      </c>
      <c r="C1498" s="256" t="s">
        <v>2631</v>
      </c>
      <c r="D1498" s="257">
        <v>449.42</v>
      </c>
      <c r="E1498" s="257">
        <v>337.29</v>
      </c>
      <c r="F1498" s="257">
        <v>7.08</v>
      </c>
      <c r="G1498" s="257">
        <v>105.05</v>
      </c>
      <c r="H1498" s="258">
        <v>4514.21</v>
      </c>
      <c r="I1498" s="258">
        <v>4010.4</v>
      </c>
      <c r="J1498" s="258">
        <v>37.130000000000003</v>
      </c>
      <c r="K1498" s="258">
        <v>466.68</v>
      </c>
      <c r="L1498" s="365">
        <v>10.044524053224155</v>
      </c>
      <c r="M1498" s="365">
        <v>11.890064929289336</v>
      </c>
      <c r="N1498" s="365">
        <v>5.2443502824858763</v>
      </c>
      <c r="O1498" s="365">
        <v>4.4424559733460258</v>
      </c>
      <c r="P1498" s="259"/>
      <c r="Q1498" s="259"/>
      <c r="R1498" s="259">
        <v>8</v>
      </c>
    </row>
    <row r="1499" spans="1:18" ht="36">
      <c r="A1499" s="255">
        <v>70</v>
      </c>
      <c r="B1499" s="252" t="s">
        <v>2632</v>
      </c>
      <c r="C1499" s="256" t="s">
        <v>2633</v>
      </c>
      <c r="D1499" s="257">
        <v>534</v>
      </c>
      <c r="E1499" s="257">
        <v>421.87</v>
      </c>
      <c r="F1499" s="257">
        <v>7.08</v>
      </c>
      <c r="G1499" s="257">
        <v>105.05</v>
      </c>
      <c r="H1499" s="258">
        <v>5519.83</v>
      </c>
      <c r="I1499" s="258">
        <v>5016.0200000000004</v>
      </c>
      <c r="J1499" s="258">
        <v>37.130000000000003</v>
      </c>
      <c r="K1499" s="258">
        <v>466.68</v>
      </c>
      <c r="L1499" s="365">
        <v>10.336760299625467</v>
      </c>
      <c r="M1499" s="365">
        <v>11.889966103301965</v>
      </c>
      <c r="N1499" s="365">
        <v>5.2443502824858763</v>
      </c>
      <c r="O1499" s="365">
        <v>4.4424559733460258</v>
      </c>
      <c r="P1499" s="259"/>
      <c r="Q1499" s="259"/>
      <c r="R1499" s="259">
        <v>8</v>
      </c>
    </row>
    <row r="1500" spans="1:18" ht="36">
      <c r="A1500" s="260">
        <v>71</v>
      </c>
      <c r="B1500" s="261" t="s">
        <v>2634</v>
      </c>
      <c r="C1500" s="262" t="s">
        <v>2635</v>
      </c>
      <c r="D1500" s="263">
        <v>672.39</v>
      </c>
      <c r="E1500" s="263">
        <v>407.6</v>
      </c>
      <c r="F1500" s="263">
        <v>7.08</v>
      </c>
      <c r="G1500" s="263">
        <v>257.70999999999998</v>
      </c>
      <c r="H1500" s="264">
        <v>5966.45</v>
      </c>
      <c r="I1500" s="264">
        <v>4846.3999999999996</v>
      </c>
      <c r="J1500" s="264">
        <v>37.130000000000003</v>
      </c>
      <c r="K1500" s="264">
        <v>1082.92</v>
      </c>
      <c r="L1500" s="366">
        <v>8.8734960365264204</v>
      </c>
      <c r="M1500" s="366">
        <v>11.890088321884198</v>
      </c>
      <c r="N1500" s="366">
        <v>5.2443502824858763</v>
      </c>
      <c r="O1500" s="366">
        <v>4.2020876178650424</v>
      </c>
      <c r="P1500" s="265"/>
      <c r="Q1500" s="265"/>
      <c r="R1500" s="265">
        <v>8</v>
      </c>
    </row>
    <row r="1501" spans="1:18" ht="12.75">
      <c r="A1501" s="101" t="s">
        <v>2636</v>
      </c>
      <c r="B1501" s="100"/>
      <c r="C1501" s="100"/>
      <c r="D1501" s="100"/>
      <c r="E1501" s="100"/>
      <c r="F1501" s="100"/>
      <c r="G1501" s="100"/>
      <c r="H1501" s="100"/>
      <c r="I1501" s="100"/>
      <c r="J1501" s="100"/>
      <c r="K1501" s="100"/>
      <c r="L1501" s="100"/>
      <c r="M1501" s="100"/>
      <c r="N1501" s="100"/>
      <c r="O1501" s="100"/>
      <c r="P1501" s="100"/>
      <c r="Q1501" s="100"/>
      <c r="R1501" s="100"/>
    </row>
    <row r="1502" spans="1:18" ht="60">
      <c r="A1502" s="255">
        <v>72</v>
      </c>
      <c r="B1502" s="252" t="s">
        <v>2637</v>
      </c>
      <c r="C1502" s="256" t="s">
        <v>2638</v>
      </c>
      <c r="D1502" s="257">
        <v>498.39</v>
      </c>
      <c r="E1502" s="257">
        <v>289.48</v>
      </c>
      <c r="F1502" s="257">
        <v>7.08</v>
      </c>
      <c r="G1502" s="257">
        <v>201.83</v>
      </c>
      <c r="H1502" s="258">
        <v>4434.67</v>
      </c>
      <c r="I1502" s="258">
        <v>3441.74</v>
      </c>
      <c r="J1502" s="258">
        <v>37.130000000000003</v>
      </c>
      <c r="K1502" s="258">
        <v>955.8</v>
      </c>
      <c r="L1502" s="365">
        <v>8.8979915327354089</v>
      </c>
      <c r="M1502" s="365">
        <v>11.889387867901062</v>
      </c>
      <c r="N1502" s="365">
        <v>5.2443502824858763</v>
      </c>
      <c r="O1502" s="365">
        <v>4.7356686320170436</v>
      </c>
      <c r="P1502" s="259"/>
      <c r="Q1502" s="259"/>
      <c r="R1502" s="259">
        <v>9</v>
      </c>
    </row>
    <row r="1503" spans="1:18" ht="60">
      <c r="A1503" s="255">
        <v>73</v>
      </c>
      <c r="B1503" s="252" t="s">
        <v>2639</v>
      </c>
      <c r="C1503" s="256" t="s">
        <v>2640</v>
      </c>
      <c r="D1503" s="257">
        <v>423.46</v>
      </c>
      <c r="E1503" s="257">
        <v>214.55</v>
      </c>
      <c r="F1503" s="257">
        <v>7.08</v>
      </c>
      <c r="G1503" s="257">
        <v>201.83</v>
      </c>
      <c r="H1503" s="258">
        <v>3543.86</v>
      </c>
      <c r="I1503" s="258">
        <v>2550.9299999999998</v>
      </c>
      <c r="J1503" s="258">
        <v>37.130000000000003</v>
      </c>
      <c r="K1503" s="258">
        <v>955.8</v>
      </c>
      <c r="L1503" s="365">
        <v>8.368818778633166</v>
      </c>
      <c r="M1503" s="365">
        <v>11.889676066185038</v>
      </c>
      <c r="N1503" s="365">
        <v>5.2443502824858763</v>
      </c>
      <c r="O1503" s="365">
        <v>4.7356686320170436</v>
      </c>
      <c r="P1503" s="259"/>
      <c r="Q1503" s="259"/>
      <c r="R1503" s="259">
        <v>9</v>
      </c>
    </row>
    <row r="1504" spans="1:18" ht="60">
      <c r="A1504" s="255">
        <v>74</v>
      </c>
      <c r="B1504" s="252" t="s">
        <v>2641</v>
      </c>
      <c r="C1504" s="256" t="s">
        <v>2642</v>
      </c>
      <c r="D1504" s="257">
        <v>748.14</v>
      </c>
      <c r="E1504" s="257">
        <v>539.22</v>
      </c>
      <c r="F1504" s="257">
        <v>7.08</v>
      </c>
      <c r="G1504" s="257">
        <v>201.84</v>
      </c>
      <c r="H1504" s="258">
        <v>7404.11</v>
      </c>
      <c r="I1504" s="258">
        <v>6411.08</v>
      </c>
      <c r="J1504" s="258">
        <v>37.130000000000003</v>
      </c>
      <c r="K1504" s="258">
        <v>955.9</v>
      </c>
      <c r="L1504" s="365">
        <v>9.8966904590049989</v>
      </c>
      <c r="M1504" s="365">
        <v>11.88954415637402</v>
      </c>
      <c r="N1504" s="365">
        <v>5.2443502824858763</v>
      </c>
      <c r="O1504" s="365">
        <v>4.7359294490685686</v>
      </c>
      <c r="P1504" s="259"/>
      <c r="Q1504" s="259"/>
      <c r="R1504" s="259">
        <v>9</v>
      </c>
    </row>
    <row r="1505" spans="1:18" ht="60">
      <c r="A1505" s="255">
        <v>75</v>
      </c>
      <c r="B1505" s="252" t="s">
        <v>2643</v>
      </c>
      <c r="C1505" s="256" t="s">
        <v>2644</v>
      </c>
      <c r="D1505" s="257">
        <v>593.75</v>
      </c>
      <c r="E1505" s="257">
        <v>384.83</v>
      </c>
      <c r="F1505" s="257">
        <v>7.08</v>
      </c>
      <c r="G1505" s="257">
        <v>201.84</v>
      </c>
      <c r="H1505" s="258">
        <v>5568.51</v>
      </c>
      <c r="I1505" s="258">
        <v>4575.4799999999996</v>
      </c>
      <c r="J1505" s="258">
        <v>37.130000000000003</v>
      </c>
      <c r="K1505" s="258">
        <v>955.9</v>
      </c>
      <c r="L1505" s="365">
        <v>9.3785431578947378</v>
      </c>
      <c r="M1505" s="365">
        <v>11.889613595613646</v>
      </c>
      <c r="N1505" s="365">
        <v>5.2443502824858763</v>
      </c>
      <c r="O1505" s="365">
        <v>4.7359294490685686</v>
      </c>
      <c r="P1505" s="259"/>
      <c r="Q1505" s="259"/>
      <c r="R1505" s="259">
        <v>9</v>
      </c>
    </row>
    <row r="1506" spans="1:18" ht="36">
      <c r="A1506" s="255">
        <v>76</v>
      </c>
      <c r="B1506" s="252" t="s">
        <v>2645</v>
      </c>
      <c r="C1506" s="256" t="s">
        <v>2646</v>
      </c>
      <c r="D1506" s="257">
        <v>639.11</v>
      </c>
      <c r="E1506" s="257">
        <v>287.20999999999998</v>
      </c>
      <c r="F1506" s="257">
        <v>7.08</v>
      </c>
      <c r="G1506" s="257">
        <v>344.82</v>
      </c>
      <c r="H1506" s="258">
        <v>5403.04</v>
      </c>
      <c r="I1506" s="258">
        <v>3414.74</v>
      </c>
      <c r="J1506" s="258">
        <v>37.130000000000003</v>
      </c>
      <c r="K1506" s="258">
        <v>1951.17</v>
      </c>
      <c r="L1506" s="365">
        <v>8.4540063525840612</v>
      </c>
      <c r="M1506" s="365">
        <v>11.889349256641482</v>
      </c>
      <c r="N1506" s="365">
        <v>5.2443502824858763</v>
      </c>
      <c r="O1506" s="365">
        <v>5.6585174873847226</v>
      </c>
      <c r="P1506" s="259"/>
      <c r="Q1506" s="259"/>
      <c r="R1506" s="259">
        <v>9</v>
      </c>
    </row>
    <row r="1507" spans="1:18" ht="36">
      <c r="A1507" s="260">
        <v>77</v>
      </c>
      <c r="B1507" s="261" t="s">
        <v>2647</v>
      </c>
      <c r="C1507" s="262" t="s">
        <v>2648</v>
      </c>
      <c r="D1507" s="263">
        <v>704.78</v>
      </c>
      <c r="E1507" s="263">
        <v>287.20999999999998</v>
      </c>
      <c r="F1507" s="263">
        <v>7.08</v>
      </c>
      <c r="G1507" s="263">
        <v>410.49</v>
      </c>
      <c r="H1507" s="264">
        <v>5542.63</v>
      </c>
      <c r="I1507" s="264">
        <v>3414.74</v>
      </c>
      <c r="J1507" s="264">
        <v>37.130000000000003</v>
      </c>
      <c r="K1507" s="264">
        <v>2090.7600000000002</v>
      </c>
      <c r="L1507" s="366">
        <v>7.864340645307756</v>
      </c>
      <c r="M1507" s="366">
        <v>11.889349256641482</v>
      </c>
      <c r="N1507" s="366">
        <v>5.2443502824858763</v>
      </c>
      <c r="O1507" s="366">
        <v>5.0933274866622824</v>
      </c>
      <c r="P1507" s="265"/>
      <c r="Q1507" s="265"/>
      <c r="R1507" s="265">
        <v>9</v>
      </c>
    </row>
    <row r="1508" spans="1:18" ht="12.75">
      <c r="A1508" s="101" t="s">
        <v>2649</v>
      </c>
      <c r="B1508" s="100"/>
      <c r="C1508" s="100"/>
      <c r="D1508" s="100"/>
      <c r="E1508" s="100"/>
      <c r="F1508" s="100"/>
      <c r="G1508" s="100"/>
      <c r="H1508" s="100"/>
      <c r="I1508" s="100"/>
      <c r="J1508" s="100"/>
      <c r="K1508" s="100"/>
      <c r="L1508" s="100"/>
      <c r="M1508" s="100"/>
      <c r="N1508" s="100"/>
      <c r="O1508" s="100"/>
      <c r="P1508" s="100"/>
      <c r="Q1508" s="100"/>
      <c r="R1508" s="100"/>
    </row>
    <row r="1509" spans="1:18" ht="36">
      <c r="A1509" s="255">
        <v>78</v>
      </c>
      <c r="B1509" s="252" t="s">
        <v>2650</v>
      </c>
      <c r="C1509" s="256" t="s">
        <v>2651</v>
      </c>
      <c r="D1509" s="257">
        <v>82.76</v>
      </c>
      <c r="E1509" s="257">
        <v>75.44</v>
      </c>
      <c r="F1509" s="257">
        <v>7.32</v>
      </c>
      <c r="G1509" s="257"/>
      <c r="H1509" s="258">
        <v>944.21</v>
      </c>
      <c r="I1509" s="258">
        <v>896.94</v>
      </c>
      <c r="J1509" s="258">
        <v>47.27</v>
      </c>
      <c r="K1509" s="258"/>
      <c r="L1509" s="365">
        <v>11.409014016433058</v>
      </c>
      <c r="M1509" s="365">
        <v>11.889448568398729</v>
      </c>
      <c r="N1509" s="365">
        <v>6.4576502732240435</v>
      </c>
      <c r="O1509" s="365" t="s">
        <v>138</v>
      </c>
      <c r="P1509" s="259"/>
      <c r="Q1509" s="259"/>
      <c r="R1509" s="259">
        <v>10</v>
      </c>
    </row>
    <row r="1510" spans="1:18" ht="36">
      <c r="A1510" s="260">
        <v>79</v>
      </c>
      <c r="B1510" s="261" t="s">
        <v>2652</v>
      </c>
      <c r="C1510" s="262" t="s">
        <v>2653</v>
      </c>
      <c r="D1510" s="263">
        <v>106.19</v>
      </c>
      <c r="E1510" s="263">
        <v>98.87</v>
      </c>
      <c r="F1510" s="263">
        <v>7.32</v>
      </c>
      <c r="G1510" s="263"/>
      <c r="H1510" s="264">
        <v>1222.74</v>
      </c>
      <c r="I1510" s="264">
        <v>1175.47</v>
      </c>
      <c r="J1510" s="264">
        <v>47.27</v>
      </c>
      <c r="K1510" s="264"/>
      <c r="L1510" s="366">
        <v>11.514643563424052</v>
      </c>
      <c r="M1510" s="366">
        <v>11.889046222312126</v>
      </c>
      <c r="N1510" s="366">
        <v>6.4576502732240435</v>
      </c>
      <c r="O1510" s="366" t="s">
        <v>138</v>
      </c>
      <c r="P1510" s="265"/>
      <c r="Q1510" s="265"/>
      <c r="R1510" s="265">
        <v>10</v>
      </c>
    </row>
    <row r="1511" spans="1:18" ht="12.75">
      <c r="A1511" s="101" t="s">
        <v>2654</v>
      </c>
      <c r="B1511" s="100"/>
      <c r="C1511" s="100"/>
      <c r="D1511" s="100"/>
      <c r="E1511" s="100"/>
      <c r="F1511" s="100"/>
      <c r="G1511" s="100"/>
      <c r="H1511" s="100"/>
      <c r="I1511" s="100"/>
      <c r="J1511" s="100"/>
      <c r="K1511" s="100"/>
      <c r="L1511" s="100"/>
      <c r="M1511" s="100"/>
      <c r="N1511" s="100"/>
      <c r="O1511" s="100"/>
      <c r="P1511" s="100"/>
      <c r="Q1511" s="100"/>
      <c r="R1511" s="100"/>
    </row>
    <row r="1512" spans="1:18" ht="48">
      <c r="A1512" s="255">
        <v>80</v>
      </c>
      <c r="B1512" s="252" t="s">
        <v>2655</v>
      </c>
      <c r="C1512" s="256" t="s">
        <v>2656</v>
      </c>
      <c r="D1512" s="257">
        <v>2960.83</v>
      </c>
      <c r="E1512" s="257">
        <v>378.81</v>
      </c>
      <c r="F1512" s="257">
        <v>27.57</v>
      </c>
      <c r="G1512" s="257">
        <v>2554.4499999999998</v>
      </c>
      <c r="H1512" s="258">
        <v>18466.03</v>
      </c>
      <c r="I1512" s="258">
        <v>4504.0600000000004</v>
      </c>
      <c r="J1512" s="258">
        <v>143.79</v>
      </c>
      <c r="K1512" s="258">
        <v>13818.18</v>
      </c>
      <c r="L1512" s="365">
        <v>6.2367748232759057</v>
      </c>
      <c r="M1512" s="365">
        <v>11.890024022597082</v>
      </c>
      <c r="N1512" s="365">
        <v>5.2154515778019581</v>
      </c>
      <c r="O1512" s="365">
        <v>5.4094540899215104</v>
      </c>
      <c r="P1512" s="259"/>
      <c r="Q1512" s="259"/>
      <c r="R1512" s="259">
        <v>11</v>
      </c>
    </row>
    <row r="1513" spans="1:18" ht="48">
      <c r="A1513" s="255">
        <v>81</v>
      </c>
      <c r="B1513" s="252" t="s">
        <v>2657</v>
      </c>
      <c r="C1513" s="256" t="s">
        <v>2658</v>
      </c>
      <c r="D1513" s="257">
        <v>2901.69</v>
      </c>
      <c r="E1513" s="257">
        <v>319.67</v>
      </c>
      <c r="F1513" s="257">
        <v>27.57</v>
      </c>
      <c r="G1513" s="257">
        <v>2554.4499999999998</v>
      </c>
      <c r="H1513" s="258">
        <v>17762.78</v>
      </c>
      <c r="I1513" s="258">
        <v>3800.81</v>
      </c>
      <c r="J1513" s="258">
        <v>143.79</v>
      </c>
      <c r="K1513" s="258">
        <v>13818.18</v>
      </c>
      <c r="L1513" s="365">
        <v>6.1215291778239571</v>
      </c>
      <c r="M1513" s="365">
        <v>11.889792598617323</v>
      </c>
      <c r="N1513" s="365">
        <v>5.2154515778019581</v>
      </c>
      <c r="O1513" s="365">
        <v>5.4094540899215104</v>
      </c>
      <c r="P1513" s="259"/>
      <c r="Q1513" s="259"/>
      <c r="R1513" s="259">
        <v>11</v>
      </c>
    </row>
    <row r="1514" spans="1:18" ht="48">
      <c r="A1514" s="260">
        <v>82</v>
      </c>
      <c r="B1514" s="261" t="s">
        <v>2659</v>
      </c>
      <c r="C1514" s="262" t="s">
        <v>2660</v>
      </c>
      <c r="D1514" s="263">
        <v>2842.43</v>
      </c>
      <c r="E1514" s="263">
        <v>260.41000000000003</v>
      </c>
      <c r="F1514" s="263">
        <v>27.57</v>
      </c>
      <c r="G1514" s="263">
        <v>2554.4499999999998</v>
      </c>
      <c r="H1514" s="264">
        <v>17058.28</v>
      </c>
      <c r="I1514" s="264">
        <v>3096.31</v>
      </c>
      <c r="J1514" s="264">
        <v>143.79</v>
      </c>
      <c r="K1514" s="264">
        <v>13818.18</v>
      </c>
      <c r="L1514" s="366">
        <v>6.0013017031202178</v>
      </c>
      <c r="M1514" s="366">
        <v>11.890134787450558</v>
      </c>
      <c r="N1514" s="366">
        <v>5.2154515778019581</v>
      </c>
      <c r="O1514" s="366">
        <v>5.4094540899215104</v>
      </c>
      <c r="P1514" s="265"/>
      <c r="Q1514" s="265"/>
      <c r="R1514" s="265">
        <v>11</v>
      </c>
    </row>
    <row r="1515" spans="1:18" ht="12.75">
      <c r="A1515" s="101" t="s">
        <v>2661</v>
      </c>
      <c r="B1515" s="100"/>
      <c r="C1515" s="100"/>
      <c r="D1515" s="100"/>
      <c r="E1515" s="100"/>
      <c r="F1515" s="100"/>
      <c r="G1515" s="100"/>
      <c r="H1515" s="100"/>
      <c r="I1515" s="100"/>
      <c r="J1515" s="100"/>
      <c r="K1515" s="100"/>
      <c r="L1515" s="100"/>
      <c r="M1515" s="100"/>
      <c r="N1515" s="100"/>
      <c r="O1515" s="100"/>
      <c r="P1515" s="100"/>
      <c r="Q1515" s="100"/>
      <c r="R1515" s="100"/>
    </row>
    <row r="1516" spans="1:18" ht="60">
      <c r="A1516" s="255">
        <v>83</v>
      </c>
      <c r="B1516" s="252" t="s">
        <v>2662</v>
      </c>
      <c r="C1516" s="256" t="s">
        <v>2663</v>
      </c>
      <c r="D1516" s="257">
        <v>3020.08</v>
      </c>
      <c r="E1516" s="257">
        <v>438.06</v>
      </c>
      <c r="F1516" s="257">
        <v>27.57</v>
      </c>
      <c r="G1516" s="257">
        <v>2554.4499999999998</v>
      </c>
      <c r="H1516" s="258">
        <v>19170.53</v>
      </c>
      <c r="I1516" s="258">
        <v>5208.5600000000004</v>
      </c>
      <c r="J1516" s="258">
        <v>143.79</v>
      </c>
      <c r="K1516" s="258">
        <v>13818.18</v>
      </c>
      <c r="L1516" s="365">
        <v>6.3476894651797302</v>
      </c>
      <c r="M1516" s="365">
        <v>11.890060722275487</v>
      </c>
      <c r="N1516" s="365">
        <v>5.2154515778019581</v>
      </c>
      <c r="O1516" s="365">
        <v>5.4094540899215104</v>
      </c>
      <c r="P1516" s="259"/>
      <c r="Q1516" s="259"/>
      <c r="R1516" s="259">
        <v>12</v>
      </c>
    </row>
    <row r="1517" spans="1:18" ht="60">
      <c r="A1517" s="255">
        <v>84</v>
      </c>
      <c r="B1517" s="252" t="s">
        <v>2664</v>
      </c>
      <c r="C1517" s="256" t="s">
        <v>2665</v>
      </c>
      <c r="D1517" s="257">
        <v>2960.83</v>
      </c>
      <c r="E1517" s="257">
        <v>378.81</v>
      </c>
      <c r="F1517" s="257">
        <v>27.57</v>
      </c>
      <c r="G1517" s="257">
        <v>2554.4499999999998</v>
      </c>
      <c r="H1517" s="258">
        <v>18466.03</v>
      </c>
      <c r="I1517" s="258">
        <v>4504.0600000000004</v>
      </c>
      <c r="J1517" s="258">
        <v>143.79</v>
      </c>
      <c r="K1517" s="258">
        <v>13818.18</v>
      </c>
      <c r="L1517" s="365">
        <v>6.2367748232759057</v>
      </c>
      <c r="M1517" s="365">
        <v>11.890024022597082</v>
      </c>
      <c r="N1517" s="365">
        <v>5.2154515778019581</v>
      </c>
      <c r="O1517" s="365">
        <v>5.4094540899215104</v>
      </c>
      <c r="P1517" s="259"/>
      <c r="Q1517" s="259"/>
      <c r="R1517" s="259">
        <v>12</v>
      </c>
    </row>
    <row r="1518" spans="1:18" ht="60">
      <c r="A1518" s="255">
        <v>85</v>
      </c>
      <c r="B1518" s="252" t="s">
        <v>2666</v>
      </c>
      <c r="C1518" s="256" t="s">
        <v>2667</v>
      </c>
      <c r="D1518" s="257">
        <v>2901.69</v>
      </c>
      <c r="E1518" s="257">
        <v>319.67</v>
      </c>
      <c r="F1518" s="257">
        <v>27.57</v>
      </c>
      <c r="G1518" s="257">
        <v>2554.4499999999998</v>
      </c>
      <c r="H1518" s="258">
        <v>17762.78</v>
      </c>
      <c r="I1518" s="258">
        <v>3800.81</v>
      </c>
      <c r="J1518" s="258">
        <v>143.79</v>
      </c>
      <c r="K1518" s="258">
        <v>13818.18</v>
      </c>
      <c r="L1518" s="365">
        <v>6.1215291778239571</v>
      </c>
      <c r="M1518" s="365">
        <v>11.889792598617323</v>
      </c>
      <c r="N1518" s="365">
        <v>5.2154515778019581</v>
      </c>
      <c r="O1518" s="365">
        <v>5.4094540899215104</v>
      </c>
      <c r="P1518" s="259"/>
      <c r="Q1518" s="259"/>
      <c r="R1518" s="259">
        <v>12</v>
      </c>
    </row>
    <row r="1519" spans="1:18" ht="12.75">
      <c r="A1519" s="255"/>
      <c r="B1519" s="252"/>
      <c r="C1519" s="256"/>
      <c r="D1519" s="257"/>
      <c r="E1519" s="257"/>
      <c r="F1519" s="257"/>
      <c r="G1519" s="257"/>
      <c r="H1519" s="258"/>
      <c r="I1519" s="258"/>
      <c r="J1519" s="258"/>
      <c r="K1519" s="258"/>
      <c r="L1519" s="365"/>
      <c r="M1519" s="365"/>
      <c r="N1519" s="365"/>
      <c r="O1519" s="365"/>
      <c r="P1519" s="251"/>
      <c r="Q1519" s="251"/>
      <c r="R1519" s="251"/>
    </row>
    <row r="1520" spans="1:18">
      <c r="A1520" s="259"/>
      <c r="B1520" s="51"/>
      <c r="C1520" s="259"/>
      <c r="D1520" s="259"/>
      <c r="E1520" s="259"/>
      <c r="F1520" s="259"/>
      <c r="G1520" s="259"/>
      <c r="H1520" s="52"/>
      <c r="I1520" s="52"/>
      <c r="J1520" s="52"/>
      <c r="K1520" s="52"/>
      <c r="L1520" s="367"/>
      <c r="M1520" s="367"/>
      <c r="N1520" s="367"/>
      <c r="O1520" s="367"/>
      <c r="P1520" s="236"/>
      <c r="Q1520" s="236"/>
      <c r="R1520" s="236"/>
    </row>
    <row r="1521" spans="1:18" ht="12.75">
      <c r="A1521" s="100" t="s">
        <v>63</v>
      </c>
      <c r="B1521" s="100"/>
      <c r="C1521" s="100"/>
      <c r="D1521" s="253">
        <v>185491.22</v>
      </c>
      <c r="E1521" s="253">
        <v>78202.81</v>
      </c>
      <c r="F1521" s="253">
        <v>3622.38</v>
      </c>
      <c r="G1521" s="253">
        <v>103666.03</v>
      </c>
      <c r="H1521" s="254">
        <v>1461096.29</v>
      </c>
      <c r="I1521" s="254">
        <v>929811.13</v>
      </c>
      <c r="J1521" s="254">
        <v>20873.05</v>
      </c>
      <c r="K1521" s="254">
        <v>510412.11</v>
      </c>
      <c r="L1521" s="368">
        <v>7.876902691135462</v>
      </c>
      <c r="M1521" s="368">
        <v>11.889740662771581</v>
      </c>
      <c r="N1521" s="368">
        <v>5.7622474726560986</v>
      </c>
      <c r="O1521" s="368">
        <v>4.9236197238381756</v>
      </c>
      <c r="P1521" s="236"/>
      <c r="Q1521" s="236"/>
      <c r="R1521" s="236"/>
    </row>
    <row r="1522" spans="1:18">
      <c r="A1522" s="259"/>
      <c r="B1522" s="51"/>
      <c r="C1522" s="259"/>
      <c r="D1522" s="259"/>
      <c r="E1522" s="259"/>
      <c r="F1522" s="259"/>
      <c r="G1522" s="259"/>
      <c r="H1522" s="52"/>
      <c r="I1522" s="52"/>
      <c r="J1522" s="52"/>
      <c r="K1522" s="52"/>
      <c r="L1522" s="367"/>
      <c r="M1522" s="367"/>
      <c r="N1522" s="367"/>
      <c r="O1522" s="367"/>
    </row>
    <row r="1523" spans="1:18" ht="27.75" customHeight="1">
      <c r="A1523" s="120" t="s">
        <v>2668</v>
      </c>
      <c r="B1523" s="119"/>
      <c r="C1523" s="119"/>
      <c r="D1523" s="119"/>
      <c r="E1523" s="119"/>
      <c r="F1523" s="119"/>
      <c r="G1523" s="119"/>
      <c r="H1523" s="119"/>
      <c r="I1523" s="119"/>
      <c r="J1523" s="119"/>
      <c r="K1523" s="119"/>
      <c r="L1523" s="119"/>
      <c r="M1523" s="119"/>
      <c r="N1523" s="119"/>
      <c r="O1523" s="118"/>
    </row>
    <row r="1524" spans="1:18" ht="12.75">
      <c r="A1524" s="101" t="s">
        <v>2669</v>
      </c>
      <c r="B1524" s="100"/>
      <c r="C1524" s="100"/>
      <c r="D1524" s="100"/>
      <c r="E1524" s="100"/>
      <c r="F1524" s="100"/>
      <c r="G1524" s="100"/>
      <c r="H1524" s="100"/>
      <c r="I1524" s="100"/>
      <c r="J1524" s="100"/>
      <c r="K1524" s="100"/>
      <c r="L1524" s="100"/>
      <c r="M1524" s="100"/>
      <c r="N1524" s="100"/>
      <c r="O1524" s="100"/>
      <c r="P1524" s="100"/>
      <c r="Q1524" s="100"/>
      <c r="R1524" s="100"/>
    </row>
    <row r="1525" spans="1:18" ht="36">
      <c r="A1525" s="272">
        <v>1</v>
      </c>
      <c r="B1525" s="269" t="s">
        <v>2670</v>
      </c>
      <c r="C1525" s="273" t="s">
        <v>2671</v>
      </c>
      <c r="D1525" s="274">
        <v>139.88</v>
      </c>
      <c r="E1525" s="274">
        <v>28.74</v>
      </c>
      <c r="F1525" s="274">
        <v>2.2000000000000002</v>
      </c>
      <c r="G1525" s="274">
        <v>108.94</v>
      </c>
      <c r="H1525" s="275">
        <v>1250.23</v>
      </c>
      <c r="I1525" s="275">
        <v>341.69</v>
      </c>
      <c r="J1525" s="275">
        <v>14.18</v>
      </c>
      <c r="K1525" s="275">
        <v>894.36</v>
      </c>
      <c r="L1525" s="365">
        <v>8.9378753217043183</v>
      </c>
      <c r="M1525" s="365">
        <v>11.889004871259569</v>
      </c>
      <c r="N1525" s="365">
        <v>6.4454545454545444</v>
      </c>
      <c r="O1525" s="365">
        <v>8.2096566917569316</v>
      </c>
      <c r="P1525" s="276"/>
      <c r="Q1525" s="276"/>
      <c r="R1525" s="276">
        <v>1</v>
      </c>
    </row>
    <row r="1526" spans="1:18" ht="36">
      <c r="A1526" s="272">
        <v>2</v>
      </c>
      <c r="B1526" s="269" t="s">
        <v>2672</v>
      </c>
      <c r="C1526" s="273" t="s">
        <v>2673</v>
      </c>
      <c r="D1526" s="274">
        <v>98.62</v>
      </c>
      <c r="E1526" s="274">
        <v>18.71</v>
      </c>
      <c r="F1526" s="274">
        <v>0.73</v>
      </c>
      <c r="G1526" s="274">
        <v>79.180000000000007</v>
      </c>
      <c r="H1526" s="275">
        <v>1033.6500000000001</v>
      </c>
      <c r="I1526" s="275">
        <v>222.41</v>
      </c>
      <c r="J1526" s="275">
        <v>4.7300000000000004</v>
      </c>
      <c r="K1526" s="275">
        <v>806.51</v>
      </c>
      <c r="L1526" s="365">
        <v>10.481139728249849</v>
      </c>
      <c r="M1526" s="365">
        <v>11.887226082308924</v>
      </c>
      <c r="N1526" s="365">
        <v>6.4794520547945211</v>
      </c>
      <c r="O1526" s="365">
        <v>10.185779237181105</v>
      </c>
      <c r="P1526" s="276"/>
      <c r="Q1526" s="276"/>
      <c r="R1526" s="276">
        <v>1</v>
      </c>
    </row>
    <row r="1527" spans="1:18" ht="48">
      <c r="A1527" s="272">
        <v>3</v>
      </c>
      <c r="B1527" s="269" t="s">
        <v>2674</v>
      </c>
      <c r="C1527" s="273" t="s">
        <v>2675</v>
      </c>
      <c r="D1527" s="274">
        <v>1.83</v>
      </c>
      <c r="E1527" s="274">
        <v>1.83</v>
      </c>
      <c r="F1527" s="274"/>
      <c r="G1527" s="274"/>
      <c r="H1527" s="275">
        <v>21.81</v>
      </c>
      <c r="I1527" s="275">
        <v>21.81</v>
      </c>
      <c r="J1527" s="275"/>
      <c r="K1527" s="275"/>
      <c r="L1527" s="366">
        <v>11.89</v>
      </c>
      <c r="M1527" s="366">
        <v>11.89</v>
      </c>
      <c r="N1527" s="365" t="s">
        <v>138</v>
      </c>
      <c r="O1527" s="365" t="s">
        <v>138</v>
      </c>
      <c r="P1527" s="276"/>
      <c r="Q1527" s="276"/>
      <c r="R1527" s="276">
        <v>1</v>
      </c>
    </row>
    <row r="1528" spans="1:18" ht="48">
      <c r="A1528" s="272">
        <v>4</v>
      </c>
      <c r="B1528" s="269" t="s">
        <v>2676</v>
      </c>
      <c r="C1528" s="273" t="s">
        <v>2677</v>
      </c>
      <c r="D1528" s="274">
        <v>7.64</v>
      </c>
      <c r="E1528" s="274">
        <v>7.64</v>
      </c>
      <c r="F1528" s="274"/>
      <c r="G1528" s="274"/>
      <c r="H1528" s="275">
        <v>90.87</v>
      </c>
      <c r="I1528" s="275">
        <v>90.87</v>
      </c>
      <c r="J1528" s="275"/>
      <c r="K1528" s="275"/>
      <c r="L1528" s="365">
        <v>11.893979057591624</v>
      </c>
      <c r="M1528" s="365">
        <v>11.893979057591624</v>
      </c>
      <c r="N1528" s="365" t="s">
        <v>138</v>
      </c>
      <c r="O1528" s="365" t="s">
        <v>138</v>
      </c>
      <c r="P1528" s="276"/>
      <c r="Q1528" s="276"/>
      <c r="R1528" s="276">
        <v>1</v>
      </c>
    </row>
    <row r="1529" spans="1:18" ht="60">
      <c r="A1529" s="272">
        <v>5</v>
      </c>
      <c r="B1529" s="269" t="s">
        <v>2678</v>
      </c>
      <c r="C1529" s="273" t="s">
        <v>2679</v>
      </c>
      <c r="D1529" s="274">
        <v>13.69</v>
      </c>
      <c r="E1529" s="274">
        <v>13.69</v>
      </c>
      <c r="F1529" s="274"/>
      <c r="G1529" s="274"/>
      <c r="H1529" s="275">
        <v>162.77000000000001</v>
      </c>
      <c r="I1529" s="275">
        <v>162.77000000000001</v>
      </c>
      <c r="J1529" s="275"/>
      <c r="K1529" s="275"/>
      <c r="L1529" s="365">
        <v>11.889700511322134</v>
      </c>
      <c r="M1529" s="365">
        <v>11.889700511322134</v>
      </c>
      <c r="N1529" s="365" t="s">
        <v>138</v>
      </c>
      <c r="O1529" s="365" t="s">
        <v>138</v>
      </c>
      <c r="P1529" s="276"/>
      <c r="Q1529" s="276"/>
      <c r="R1529" s="276">
        <v>1</v>
      </c>
    </row>
    <row r="1530" spans="1:18" ht="60">
      <c r="A1530" s="272">
        <v>6</v>
      </c>
      <c r="B1530" s="269" t="s">
        <v>2680</v>
      </c>
      <c r="C1530" s="273" t="s">
        <v>2681</v>
      </c>
      <c r="D1530" s="274">
        <v>19.649999999999999</v>
      </c>
      <c r="E1530" s="274">
        <v>19.649999999999999</v>
      </c>
      <c r="F1530" s="274"/>
      <c r="G1530" s="274"/>
      <c r="H1530" s="275">
        <v>233.59</v>
      </c>
      <c r="I1530" s="275">
        <v>233.59</v>
      </c>
      <c r="J1530" s="275"/>
      <c r="K1530" s="275"/>
      <c r="L1530" s="365">
        <v>11.887531806615778</v>
      </c>
      <c r="M1530" s="365">
        <v>11.887531806615778</v>
      </c>
      <c r="N1530" s="365" t="s">
        <v>138</v>
      </c>
      <c r="O1530" s="365" t="s">
        <v>138</v>
      </c>
      <c r="P1530" s="276"/>
      <c r="Q1530" s="276"/>
      <c r="R1530" s="276">
        <v>1</v>
      </c>
    </row>
    <row r="1531" spans="1:18" ht="48">
      <c r="A1531" s="277">
        <v>7</v>
      </c>
      <c r="B1531" s="278" t="s">
        <v>2682</v>
      </c>
      <c r="C1531" s="279" t="s">
        <v>2683</v>
      </c>
      <c r="D1531" s="280">
        <v>19.25</v>
      </c>
      <c r="E1531" s="280">
        <v>18.52</v>
      </c>
      <c r="F1531" s="280">
        <v>0.73</v>
      </c>
      <c r="G1531" s="280"/>
      <c r="H1531" s="281">
        <v>224.88</v>
      </c>
      <c r="I1531" s="281">
        <v>220.15</v>
      </c>
      <c r="J1531" s="281">
        <v>4.7300000000000004</v>
      </c>
      <c r="K1531" s="281"/>
      <c r="L1531" s="366">
        <v>11.682077922077921</v>
      </c>
      <c r="M1531" s="366">
        <v>11.887149028077754</v>
      </c>
      <c r="N1531" s="366">
        <v>6.4794520547945211</v>
      </c>
      <c r="O1531" s="366" t="s">
        <v>138</v>
      </c>
      <c r="P1531" s="282"/>
      <c r="Q1531" s="282"/>
      <c r="R1531" s="282">
        <v>1</v>
      </c>
    </row>
    <row r="1532" spans="1:18" ht="12.75">
      <c r="A1532" s="101" t="s">
        <v>2684</v>
      </c>
      <c r="B1532" s="100"/>
      <c r="C1532" s="100"/>
      <c r="D1532" s="100"/>
      <c r="E1532" s="100"/>
      <c r="F1532" s="100"/>
      <c r="G1532" s="100"/>
      <c r="H1532" s="100"/>
      <c r="I1532" s="100"/>
      <c r="J1532" s="100"/>
      <c r="K1532" s="100"/>
      <c r="L1532" s="100"/>
      <c r="M1532" s="100"/>
      <c r="N1532" s="100"/>
      <c r="O1532" s="100"/>
      <c r="P1532" s="100"/>
      <c r="Q1532" s="100"/>
      <c r="R1532" s="100"/>
    </row>
    <row r="1533" spans="1:18" ht="36">
      <c r="A1533" s="272">
        <v>8</v>
      </c>
      <c r="B1533" s="269" t="s">
        <v>2685</v>
      </c>
      <c r="C1533" s="273" t="s">
        <v>2686</v>
      </c>
      <c r="D1533" s="274">
        <v>206.01</v>
      </c>
      <c r="E1533" s="274">
        <v>43.58</v>
      </c>
      <c r="F1533" s="274">
        <v>4.3899999999999997</v>
      </c>
      <c r="G1533" s="274">
        <v>158.04</v>
      </c>
      <c r="H1533" s="275">
        <v>1843.48</v>
      </c>
      <c r="I1533" s="275">
        <v>518.12</v>
      </c>
      <c r="J1533" s="275">
        <v>28.36</v>
      </c>
      <c r="K1533" s="275">
        <v>1297</v>
      </c>
      <c r="L1533" s="365">
        <v>8.948497645745352</v>
      </c>
      <c r="M1533" s="365">
        <v>11.888939880679212</v>
      </c>
      <c r="N1533" s="365">
        <v>6.4601366742596813</v>
      </c>
      <c r="O1533" s="365">
        <v>8.2067830928878767</v>
      </c>
      <c r="P1533" s="276"/>
      <c r="Q1533" s="276"/>
      <c r="R1533" s="276">
        <v>2</v>
      </c>
    </row>
    <row r="1534" spans="1:18" ht="36">
      <c r="A1534" s="272">
        <v>9</v>
      </c>
      <c r="B1534" s="269" t="s">
        <v>2687</v>
      </c>
      <c r="C1534" s="273" t="s">
        <v>2688</v>
      </c>
      <c r="D1534" s="274">
        <v>153.02000000000001</v>
      </c>
      <c r="E1534" s="274">
        <v>27.17</v>
      </c>
      <c r="F1534" s="274">
        <v>1.1000000000000001</v>
      </c>
      <c r="G1534" s="274">
        <v>124.75</v>
      </c>
      <c r="H1534" s="275">
        <v>1599.08</v>
      </c>
      <c r="I1534" s="275">
        <v>323.05</v>
      </c>
      <c r="J1534" s="275">
        <v>7.09</v>
      </c>
      <c r="K1534" s="275">
        <v>1268.94</v>
      </c>
      <c r="L1534" s="365">
        <v>10.450137236962487</v>
      </c>
      <c r="M1534" s="365">
        <v>11.889952153110048</v>
      </c>
      <c r="N1534" s="365">
        <v>6.4454545454545444</v>
      </c>
      <c r="O1534" s="365">
        <v>10.171863727454911</v>
      </c>
      <c r="P1534" s="276"/>
      <c r="Q1534" s="276"/>
      <c r="R1534" s="276">
        <v>2</v>
      </c>
    </row>
    <row r="1535" spans="1:18" ht="48">
      <c r="A1535" s="272">
        <v>10</v>
      </c>
      <c r="B1535" s="269" t="s">
        <v>2689</v>
      </c>
      <c r="C1535" s="273" t="s">
        <v>2690</v>
      </c>
      <c r="D1535" s="274">
        <v>3.16</v>
      </c>
      <c r="E1535" s="274">
        <v>3.16</v>
      </c>
      <c r="F1535" s="274"/>
      <c r="G1535" s="274"/>
      <c r="H1535" s="275">
        <v>37.56</v>
      </c>
      <c r="I1535" s="275">
        <v>37.56</v>
      </c>
      <c r="J1535" s="275"/>
      <c r="K1535" s="275"/>
      <c r="L1535" s="365">
        <v>11.886075949367088</v>
      </c>
      <c r="M1535" s="365">
        <v>11.886075949367088</v>
      </c>
      <c r="N1535" s="365" t="s">
        <v>138</v>
      </c>
      <c r="O1535" s="365" t="s">
        <v>138</v>
      </c>
      <c r="P1535" s="276"/>
      <c r="Q1535" s="276"/>
      <c r="R1535" s="276">
        <v>2</v>
      </c>
    </row>
    <row r="1536" spans="1:18" ht="48">
      <c r="A1536" s="272">
        <v>11</v>
      </c>
      <c r="B1536" s="269" t="s">
        <v>2691</v>
      </c>
      <c r="C1536" s="273" t="s">
        <v>2692</v>
      </c>
      <c r="D1536" s="274">
        <v>12.84</v>
      </c>
      <c r="E1536" s="274">
        <v>12.84</v>
      </c>
      <c r="F1536" s="274"/>
      <c r="G1536" s="274"/>
      <c r="H1536" s="275">
        <v>152.66</v>
      </c>
      <c r="I1536" s="275">
        <v>152.66</v>
      </c>
      <c r="J1536" s="275"/>
      <c r="K1536" s="275"/>
      <c r="L1536" s="365">
        <v>11.889408099688474</v>
      </c>
      <c r="M1536" s="365">
        <v>11.889408099688474</v>
      </c>
      <c r="N1536" s="365" t="s">
        <v>138</v>
      </c>
      <c r="O1536" s="365" t="s">
        <v>138</v>
      </c>
      <c r="P1536" s="276"/>
      <c r="Q1536" s="276"/>
      <c r="R1536" s="276">
        <v>2</v>
      </c>
    </row>
    <row r="1537" spans="1:18" ht="60">
      <c r="A1537" s="272">
        <v>12</v>
      </c>
      <c r="B1537" s="269" t="s">
        <v>2693</v>
      </c>
      <c r="C1537" s="273" t="s">
        <v>2694</v>
      </c>
      <c r="D1537" s="274">
        <v>23.09</v>
      </c>
      <c r="E1537" s="274">
        <v>23.09</v>
      </c>
      <c r="F1537" s="274"/>
      <c r="G1537" s="274"/>
      <c r="H1537" s="275">
        <v>274.58999999999997</v>
      </c>
      <c r="I1537" s="275">
        <v>274.58999999999997</v>
      </c>
      <c r="J1537" s="275"/>
      <c r="K1537" s="275"/>
      <c r="L1537" s="365">
        <v>11.892161108705066</v>
      </c>
      <c r="M1537" s="365">
        <v>11.892161108705066</v>
      </c>
      <c r="N1537" s="365" t="s">
        <v>138</v>
      </c>
      <c r="O1537" s="365" t="s">
        <v>138</v>
      </c>
      <c r="P1537" s="276"/>
      <c r="Q1537" s="276"/>
      <c r="R1537" s="276">
        <v>2</v>
      </c>
    </row>
    <row r="1538" spans="1:18" ht="60">
      <c r="A1538" s="272">
        <v>13</v>
      </c>
      <c r="B1538" s="269" t="s">
        <v>2695</v>
      </c>
      <c r="C1538" s="273" t="s">
        <v>2696</v>
      </c>
      <c r="D1538" s="274">
        <v>32.92</v>
      </c>
      <c r="E1538" s="274">
        <v>32.92</v>
      </c>
      <c r="F1538" s="274"/>
      <c r="G1538" s="274"/>
      <c r="H1538" s="275">
        <v>391.39</v>
      </c>
      <c r="I1538" s="275">
        <v>391.39</v>
      </c>
      <c r="J1538" s="275"/>
      <c r="K1538" s="275"/>
      <c r="L1538" s="365">
        <v>11.889125151883352</v>
      </c>
      <c r="M1538" s="365">
        <v>11.889125151883352</v>
      </c>
      <c r="N1538" s="365" t="s">
        <v>138</v>
      </c>
      <c r="O1538" s="365" t="s">
        <v>138</v>
      </c>
      <c r="P1538" s="276"/>
      <c r="Q1538" s="276"/>
      <c r="R1538" s="276">
        <v>2</v>
      </c>
    </row>
    <row r="1539" spans="1:18" ht="48">
      <c r="A1539" s="277">
        <v>14</v>
      </c>
      <c r="B1539" s="278" t="s">
        <v>2697</v>
      </c>
      <c r="C1539" s="279" t="s">
        <v>2698</v>
      </c>
      <c r="D1539" s="280">
        <v>30.14</v>
      </c>
      <c r="E1539" s="280">
        <v>29.41</v>
      </c>
      <c r="F1539" s="280">
        <v>0.73</v>
      </c>
      <c r="G1539" s="280"/>
      <c r="H1539" s="281">
        <v>354.45</v>
      </c>
      <c r="I1539" s="281">
        <v>349.72</v>
      </c>
      <c r="J1539" s="281">
        <v>4.7300000000000004</v>
      </c>
      <c r="K1539" s="281"/>
      <c r="L1539" s="366">
        <v>11.760119442601194</v>
      </c>
      <c r="M1539" s="366">
        <v>11.891193471608297</v>
      </c>
      <c r="N1539" s="366">
        <v>6.4794520547945211</v>
      </c>
      <c r="O1539" s="366" t="s">
        <v>138</v>
      </c>
      <c r="P1539" s="282"/>
      <c r="Q1539" s="282"/>
      <c r="R1539" s="282">
        <v>2</v>
      </c>
    </row>
    <row r="1540" spans="1:18" ht="12.75">
      <c r="A1540" s="101" t="s">
        <v>2699</v>
      </c>
      <c r="B1540" s="100"/>
      <c r="C1540" s="100"/>
      <c r="D1540" s="100"/>
      <c r="E1540" s="100"/>
      <c r="F1540" s="100"/>
      <c r="G1540" s="100"/>
      <c r="H1540" s="100"/>
      <c r="I1540" s="100"/>
      <c r="J1540" s="100"/>
      <c r="K1540" s="100"/>
      <c r="L1540" s="100"/>
      <c r="M1540" s="100"/>
      <c r="N1540" s="100"/>
      <c r="O1540" s="100"/>
      <c r="P1540" s="100"/>
      <c r="Q1540" s="100"/>
      <c r="R1540" s="100"/>
    </row>
    <row r="1541" spans="1:18" ht="36">
      <c r="A1541" s="272">
        <v>15</v>
      </c>
      <c r="B1541" s="269" t="s">
        <v>2700</v>
      </c>
      <c r="C1541" s="273" t="s">
        <v>2701</v>
      </c>
      <c r="D1541" s="274">
        <v>246.01</v>
      </c>
      <c r="E1541" s="274">
        <v>50.79</v>
      </c>
      <c r="F1541" s="274">
        <v>4.3899999999999997</v>
      </c>
      <c r="G1541" s="274">
        <v>190.83</v>
      </c>
      <c r="H1541" s="275">
        <v>2198.87</v>
      </c>
      <c r="I1541" s="275">
        <v>603.86</v>
      </c>
      <c r="J1541" s="275">
        <v>28.36</v>
      </c>
      <c r="K1541" s="275">
        <v>1566.65</v>
      </c>
      <c r="L1541" s="365">
        <v>8.9381325962359259</v>
      </c>
      <c r="M1541" s="365">
        <v>11.889348296908841</v>
      </c>
      <c r="N1541" s="365">
        <v>6.4601366742596813</v>
      </c>
      <c r="O1541" s="365">
        <v>8.209663050882984</v>
      </c>
      <c r="P1541" s="276"/>
      <c r="Q1541" s="276"/>
      <c r="R1541" s="276">
        <v>3</v>
      </c>
    </row>
    <row r="1542" spans="1:18" ht="36">
      <c r="A1542" s="272">
        <v>16</v>
      </c>
      <c r="B1542" s="269" t="s">
        <v>2702</v>
      </c>
      <c r="C1542" s="273" t="s">
        <v>2703</v>
      </c>
      <c r="D1542" s="274">
        <v>171.53</v>
      </c>
      <c r="E1542" s="274">
        <v>33.340000000000003</v>
      </c>
      <c r="F1542" s="274">
        <v>1.83</v>
      </c>
      <c r="G1542" s="274">
        <v>136.36000000000001</v>
      </c>
      <c r="H1542" s="275">
        <v>1795.47</v>
      </c>
      <c r="I1542" s="275">
        <v>396.36</v>
      </c>
      <c r="J1542" s="275">
        <v>11.82</v>
      </c>
      <c r="K1542" s="275">
        <v>1387.29</v>
      </c>
      <c r="L1542" s="365">
        <v>10.467381799102197</v>
      </c>
      <c r="M1542" s="365">
        <v>11.888422315536891</v>
      </c>
      <c r="N1542" s="365">
        <v>6.4590163934426226</v>
      </c>
      <c r="O1542" s="365">
        <v>10.173731299501318</v>
      </c>
      <c r="P1542" s="276"/>
      <c r="Q1542" s="276"/>
      <c r="R1542" s="276">
        <v>3</v>
      </c>
    </row>
    <row r="1543" spans="1:18" ht="48">
      <c r="A1543" s="272">
        <v>17</v>
      </c>
      <c r="B1543" s="269" t="s">
        <v>2704</v>
      </c>
      <c r="C1543" s="273" t="s">
        <v>2705</v>
      </c>
      <c r="D1543" s="274">
        <v>4.99</v>
      </c>
      <c r="E1543" s="274">
        <v>4.99</v>
      </c>
      <c r="F1543" s="274"/>
      <c r="G1543" s="274"/>
      <c r="H1543" s="275">
        <v>59.37</v>
      </c>
      <c r="I1543" s="275">
        <v>59.37</v>
      </c>
      <c r="J1543" s="275"/>
      <c r="K1543" s="275"/>
      <c r="L1543" s="366">
        <v>11.89</v>
      </c>
      <c r="M1543" s="366">
        <v>11.89</v>
      </c>
      <c r="N1543" s="365" t="s">
        <v>138</v>
      </c>
      <c r="O1543" s="365" t="s">
        <v>138</v>
      </c>
      <c r="P1543" s="276"/>
      <c r="Q1543" s="276"/>
      <c r="R1543" s="276">
        <v>3</v>
      </c>
    </row>
    <row r="1544" spans="1:18" ht="48">
      <c r="A1544" s="272">
        <v>18</v>
      </c>
      <c r="B1544" s="269" t="s">
        <v>2706</v>
      </c>
      <c r="C1544" s="273" t="s">
        <v>2707</v>
      </c>
      <c r="D1544" s="274">
        <v>20.28</v>
      </c>
      <c r="E1544" s="274">
        <v>20.28</v>
      </c>
      <c r="F1544" s="274"/>
      <c r="G1544" s="274"/>
      <c r="H1544" s="275">
        <v>241.11</v>
      </c>
      <c r="I1544" s="275">
        <v>241.11</v>
      </c>
      <c r="J1544" s="275"/>
      <c r="K1544" s="275"/>
      <c r="L1544" s="365">
        <v>11.88905325443787</v>
      </c>
      <c r="M1544" s="365">
        <v>11.88905325443787</v>
      </c>
      <c r="N1544" s="365" t="s">
        <v>138</v>
      </c>
      <c r="O1544" s="365" t="s">
        <v>138</v>
      </c>
      <c r="P1544" s="276"/>
      <c r="Q1544" s="276"/>
      <c r="R1544" s="276">
        <v>3</v>
      </c>
    </row>
    <row r="1545" spans="1:18" ht="60">
      <c r="A1545" s="272">
        <v>19</v>
      </c>
      <c r="B1545" s="269" t="s">
        <v>2708</v>
      </c>
      <c r="C1545" s="273" t="s">
        <v>2709</v>
      </c>
      <c r="D1545" s="274">
        <v>36.78</v>
      </c>
      <c r="E1545" s="274">
        <v>36.78</v>
      </c>
      <c r="F1545" s="274"/>
      <c r="G1545" s="274"/>
      <c r="H1545" s="275">
        <v>437.36</v>
      </c>
      <c r="I1545" s="275">
        <v>437.36</v>
      </c>
      <c r="J1545" s="275"/>
      <c r="K1545" s="275"/>
      <c r="L1545" s="365">
        <v>11.891245241979336</v>
      </c>
      <c r="M1545" s="365">
        <v>11.891245241979336</v>
      </c>
      <c r="N1545" s="365" t="s">
        <v>138</v>
      </c>
      <c r="O1545" s="365" t="s">
        <v>138</v>
      </c>
      <c r="P1545" s="276"/>
      <c r="Q1545" s="276"/>
      <c r="R1545" s="276">
        <v>3</v>
      </c>
    </row>
    <row r="1546" spans="1:18" ht="60">
      <c r="A1546" s="272">
        <v>20</v>
      </c>
      <c r="B1546" s="269" t="s">
        <v>2710</v>
      </c>
      <c r="C1546" s="273" t="s">
        <v>2711</v>
      </c>
      <c r="D1546" s="274">
        <v>52.25</v>
      </c>
      <c r="E1546" s="274">
        <v>52.25</v>
      </c>
      <c r="F1546" s="274"/>
      <c r="G1546" s="274"/>
      <c r="H1546" s="275">
        <v>621.25</v>
      </c>
      <c r="I1546" s="275">
        <v>621.25</v>
      </c>
      <c r="J1546" s="275"/>
      <c r="K1546" s="275"/>
      <c r="L1546" s="365">
        <v>11.889952153110048</v>
      </c>
      <c r="M1546" s="365">
        <v>11.889952153110048</v>
      </c>
      <c r="N1546" s="365" t="s">
        <v>138</v>
      </c>
      <c r="O1546" s="365" t="s">
        <v>138</v>
      </c>
      <c r="P1546" s="276"/>
      <c r="Q1546" s="276"/>
      <c r="R1546" s="276">
        <v>3</v>
      </c>
    </row>
    <row r="1547" spans="1:18" ht="48">
      <c r="A1547" s="277">
        <v>21</v>
      </c>
      <c r="B1547" s="278" t="s">
        <v>2712</v>
      </c>
      <c r="C1547" s="279" t="s">
        <v>2713</v>
      </c>
      <c r="D1547" s="280">
        <v>46.49</v>
      </c>
      <c r="E1547" s="280">
        <v>45.39</v>
      </c>
      <c r="F1547" s="280">
        <v>1.1000000000000001</v>
      </c>
      <c r="G1547" s="280"/>
      <c r="H1547" s="281">
        <v>546.77</v>
      </c>
      <c r="I1547" s="281">
        <v>539.67999999999995</v>
      </c>
      <c r="J1547" s="281">
        <v>7.09</v>
      </c>
      <c r="K1547" s="281"/>
      <c r="L1547" s="366">
        <v>11.761023876102387</v>
      </c>
      <c r="M1547" s="366">
        <v>11.889843577880589</v>
      </c>
      <c r="N1547" s="366">
        <v>6.4454545454545444</v>
      </c>
      <c r="O1547" s="366" t="s">
        <v>138</v>
      </c>
      <c r="P1547" s="282"/>
      <c r="Q1547" s="282"/>
      <c r="R1547" s="282">
        <v>3</v>
      </c>
    </row>
    <row r="1548" spans="1:18" ht="12.75">
      <c r="A1548" s="101" t="s">
        <v>2714</v>
      </c>
      <c r="B1548" s="100"/>
      <c r="C1548" s="100"/>
      <c r="D1548" s="100"/>
      <c r="E1548" s="100"/>
      <c r="F1548" s="100"/>
      <c r="G1548" s="100"/>
      <c r="H1548" s="100"/>
      <c r="I1548" s="100"/>
      <c r="J1548" s="100"/>
      <c r="K1548" s="100"/>
      <c r="L1548" s="100"/>
      <c r="M1548" s="100"/>
      <c r="N1548" s="100"/>
      <c r="O1548" s="100"/>
      <c r="P1548" s="100"/>
      <c r="Q1548" s="100"/>
      <c r="R1548" s="100"/>
    </row>
    <row r="1549" spans="1:18" ht="36">
      <c r="A1549" s="272">
        <v>22</v>
      </c>
      <c r="B1549" s="269" t="s">
        <v>2715</v>
      </c>
      <c r="C1549" s="273" t="s">
        <v>2716</v>
      </c>
      <c r="D1549" s="274">
        <v>125.92</v>
      </c>
      <c r="E1549" s="274">
        <v>15.88</v>
      </c>
      <c r="F1549" s="274">
        <v>1.1000000000000001</v>
      </c>
      <c r="G1549" s="274">
        <v>108.94</v>
      </c>
      <c r="H1549" s="275">
        <v>1090.31</v>
      </c>
      <c r="I1549" s="275">
        <v>188.86</v>
      </c>
      <c r="J1549" s="275">
        <v>7.09</v>
      </c>
      <c r="K1549" s="275">
        <v>894.36</v>
      </c>
      <c r="L1549" s="365">
        <v>8.6587515883100377</v>
      </c>
      <c r="M1549" s="365">
        <v>11.89294710327456</v>
      </c>
      <c r="N1549" s="365">
        <v>6.4454545454545444</v>
      </c>
      <c r="O1549" s="365">
        <v>8.2096566917569316</v>
      </c>
      <c r="P1549" s="276"/>
      <c r="Q1549" s="276"/>
      <c r="R1549" s="276">
        <v>4</v>
      </c>
    </row>
    <row r="1550" spans="1:18" ht="36">
      <c r="A1550" s="272">
        <v>23</v>
      </c>
      <c r="B1550" s="269" t="s">
        <v>2717</v>
      </c>
      <c r="C1550" s="273" t="s">
        <v>2718</v>
      </c>
      <c r="D1550" s="274">
        <v>89.06</v>
      </c>
      <c r="E1550" s="274">
        <v>9.51</v>
      </c>
      <c r="F1550" s="274">
        <v>0.37</v>
      </c>
      <c r="G1550" s="274">
        <v>79.180000000000007</v>
      </c>
      <c r="H1550" s="275">
        <v>921.94</v>
      </c>
      <c r="I1550" s="275">
        <v>113.07</v>
      </c>
      <c r="J1550" s="275">
        <v>2.36</v>
      </c>
      <c r="K1550" s="275">
        <v>806.51</v>
      </c>
      <c r="L1550" s="365">
        <v>10.351897597125534</v>
      </c>
      <c r="M1550" s="365">
        <v>11.889589905362776</v>
      </c>
      <c r="N1550" s="365">
        <v>6.3783783783783781</v>
      </c>
      <c r="O1550" s="365">
        <v>10.185779237181105</v>
      </c>
      <c r="P1550" s="276"/>
      <c r="Q1550" s="276"/>
      <c r="R1550" s="276">
        <v>4</v>
      </c>
    </row>
    <row r="1551" spans="1:18" ht="48">
      <c r="A1551" s="272">
        <v>24</v>
      </c>
      <c r="B1551" s="269" t="s">
        <v>2719</v>
      </c>
      <c r="C1551" s="273" t="s">
        <v>2720</v>
      </c>
      <c r="D1551" s="274">
        <v>0.92</v>
      </c>
      <c r="E1551" s="274">
        <v>0.92</v>
      </c>
      <c r="F1551" s="274"/>
      <c r="G1551" s="274"/>
      <c r="H1551" s="275">
        <v>10.9</v>
      </c>
      <c r="I1551" s="275">
        <v>10.9</v>
      </c>
      <c r="J1551" s="275"/>
      <c r="K1551" s="275"/>
      <c r="L1551" s="366">
        <v>11.89</v>
      </c>
      <c r="M1551" s="366">
        <v>11.89</v>
      </c>
      <c r="N1551" s="365" t="s">
        <v>138</v>
      </c>
      <c r="O1551" s="365" t="s">
        <v>138</v>
      </c>
      <c r="P1551" s="276"/>
      <c r="Q1551" s="276"/>
      <c r="R1551" s="276">
        <v>4</v>
      </c>
    </row>
    <row r="1552" spans="1:18" ht="48">
      <c r="A1552" s="272">
        <v>25</v>
      </c>
      <c r="B1552" s="269" t="s">
        <v>2721</v>
      </c>
      <c r="C1552" s="273" t="s">
        <v>2722</v>
      </c>
      <c r="D1552" s="274">
        <v>3.87</v>
      </c>
      <c r="E1552" s="274">
        <v>3.87</v>
      </c>
      <c r="F1552" s="274"/>
      <c r="G1552" s="274"/>
      <c r="H1552" s="275">
        <v>46.04</v>
      </c>
      <c r="I1552" s="275">
        <v>46.04</v>
      </c>
      <c r="J1552" s="275"/>
      <c r="K1552" s="275"/>
      <c r="L1552" s="366">
        <v>11.89</v>
      </c>
      <c r="M1552" s="366">
        <v>11.89</v>
      </c>
      <c r="N1552" s="365" t="s">
        <v>138</v>
      </c>
      <c r="O1552" s="365" t="s">
        <v>138</v>
      </c>
      <c r="P1552" s="276"/>
      <c r="Q1552" s="276"/>
      <c r="R1552" s="276">
        <v>4</v>
      </c>
    </row>
    <row r="1553" spans="1:18" ht="60">
      <c r="A1553" s="272">
        <v>26</v>
      </c>
      <c r="B1553" s="269" t="s">
        <v>2723</v>
      </c>
      <c r="C1553" s="273" t="s">
        <v>2724</v>
      </c>
      <c r="D1553" s="274">
        <v>6.9</v>
      </c>
      <c r="E1553" s="274">
        <v>6.9</v>
      </c>
      <c r="F1553" s="274"/>
      <c r="G1553" s="274"/>
      <c r="H1553" s="275">
        <v>82.01</v>
      </c>
      <c r="I1553" s="275">
        <v>82.01</v>
      </c>
      <c r="J1553" s="275"/>
      <c r="K1553" s="275"/>
      <c r="L1553" s="365">
        <v>11.885507246376811</v>
      </c>
      <c r="M1553" s="365">
        <v>11.885507246376811</v>
      </c>
      <c r="N1553" s="365" t="s">
        <v>138</v>
      </c>
      <c r="O1553" s="365" t="s">
        <v>138</v>
      </c>
      <c r="P1553" s="276"/>
      <c r="Q1553" s="276"/>
      <c r="R1553" s="276">
        <v>4</v>
      </c>
    </row>
    <row r="1554" spans="1:18" ht="60">
      <c r="A1554" s="272">
        <v>27</v>
      </c>
      <c r="B1554" s="269" t="s">
        <v>2725</v>
      </c>
      <c r="C1554" s="273" t="s">
        <v>2726</v>
      </c>
      <c r="D1554" s="274">
        <v>9.82</v>
      </c>
      <c r="E1554" s="274">
        <v>9.82</v>
      </c>
      <c r="F1554" s="274"/>
      <c r="G1554" s="274"/>
      <c r="H1554" s="275">
        <v>116.8</v>
      </c>
      <c r="I1554" s="275">
        <v>116.8</v>
      </c>
      <c r="J1554" s="275"/>
      <c r="K1554" s="275"/>
      <c r="L1554" s="365">
        <v>11.894093686354378</v>
      </c>
      <c r="M1554" s="365">
        <v>11.894093686354378</v>
      </c>
      <c r="N1554" s="365" t="s">
        <v>138</v>
      </c>
      <c r="O1554" s="365" t="s">
        <v>138</v>
      </c>
      <c r="P1554" s="276"/>
      <c r="Q1554" s="276"/>
      <c r="R1554" s="276">
        <v>4</v>
      </c>
    </row>
    <row r="1555" spans="1:18" ht="48">
      <c r="A1555" s="277">
        <v>28</v>
      </c>
      <c r="B1555" s="278" t="s">
        <v>2727</v>
      </c>
      <c r="C1555" s="279" t="s">
        <v>2728</v>
      </c>
      <c r="D1555" s="280">
        <v>9.57</v>
      </c>
      <c r="E1555" s="280">
        <v>9.1999999999999993</v>
      </c>
      <c r="F1555" s="280">
        <v>0.37</v>
      </c>
      <c r="G1555" s="280"/>
      <c r="H1555" s="281">
        <v>111.81</v>
      </c>
      <c r="I1555" s="281">
        <v>109.45</v>
      </c>
      <c r="J1555" s="281">
        <v>2.36</v>
      </c>
      <c r="K1555" s="281"/>
      <c r="L1555" s="366">
        <v>11.683385579937305</v>
      </c>
      <c r="M1555" s="366">
        <v>11.89</v>
      </c>
      <c r="N1555" s="366">
        <v>6.3783783783783781</v>
      </c>
      <c r="O1555" s="366" t="s">
        <v>138</v>
      </c>
      <c r="P1555" s="282"/>
      <c r="Q1555" s="282"/>
      <c r="R1555" s="282">
        <v>4</v>
      </c>
    </row>
    <row r="1556" spans="1:18" ht="12.75">
      <c r="A1556" s="101" t="s">
        <v>2729</v>
      </c>
      <c r="B1556" s="100"/>
      <c r="C1556" s="100"/>
      <c r="D1556" s="100"/>
      <c r="E1556" s="100"/>
      <c r="F1556" s="100"/>
      <c r="G1556" s="100"/>
      <c r="H1556" s="100"/>
      <c r="I1556" s="100"/>
      <c r="J1556" s="100"/>
      <c r="K1556" s="100"/>
      <c r="L1556" s="100"/>
      <c r="M1556" s="100"/>
      <c r="N1556" s="100"/>
      <c r="O1556" s="100"/>
      <c r="P1556" s="100"/>
      <c r="Q1556" s="100"/>
      <c r="R1556" s="100"/>
    </row>
    <row r="1557" spans="1:18" ht="36">
      <c r="A1557" s="272">
        <v>29</v>
      </c>
      <c r="B1557" s="269" t="s">
        <v>2730</v>
      </c>
      <c r="C1557" s="273" t="s">
        <v>2731</v>
      </c>
      <c r="D1557" s="274">
        <v>182.29</v>
      </c>
      <c r="E1557" s="274">
        <v>22.05</v>
      </c>
      <c r="F1557" s="274">
        <v>2.2000000000000002</v>
      </c>
      <c r="G1557" s="274">
        <v>158.04</v>
      </c>
      <c r="H1557" s="275">
        <v>1574.57</v>
      </c>
      <c r="I1557" s="275">
        <v>262.17</v>
      </c>
      <c r="J1557" s="275">
        <v>14.18</v>
      </c>
      <c r="K1557" s="275">
        <v>1298.22</v>
      </c>
      <c r="L1557" s="365">
        <v>8.6377201162982065</v>
      </c>
      <c r="M1557" s="365">
        <v>11.889795918367348</v>
      </c>
      <c r="N1557" s="365">
        <v>6.4454545454545444</v>
      </c>
      <c r="O1557" s="365">
        <v>8.2145026575550499</v>
      </c>
      <c r="P1557" s="276"/>
      <c r="Q1557" s="276"/>
      <c r="R1557" s="276">
        <v>5</v>
      </c>
    </row>
    <row r="1558" spans="1:18" ht="36">
      <c r="A1558" s="272">
        <v>30</v>
      </c>
      <c r="B1558" s="269" t="s">
        <v>2732</v>
      </c>
      <c r="C1558" s="273" t="s">
        <v>2733</v>
      </c>
      <c r="D1558" s="274">
        <v>139.15</v>
      </c>
      <c r="E1558" s="274">
        <v>13.69</v>
      </c>
      <c r="F1558" s="274">
        <v>0.73</v>
      </c>
      <c r="G1558" s="274">
        <v>124.73</v>
      </c>
      <c r="H1558" s="275">
        <v>1437.66</v>
      </c>
      <c r="I1558" s="275">
        <v>162.77000000000001</v>
      </c>
      <c r="J1558" s="275">
        <v>4.7300000000000004</v>
      </c>
      <c r="K1558" s="275">
        <v>1270.1600000000001</v>
      </c>
      <c r="L1558" s="365">
        <v>10.331728350700683</v>
      </c>
      <c r="M1558" s="365">
        <v>11.889700511322134</v>
      </c>
      <c r="N1558" s="365">
        <v>6.4794520547945211</v>
      </c>
      <c r="O1558" s="365">
        <v>10.183275875891926</v>
      </c>
      <c r="P1558" s="276"/>
      <c r="Q1558" s="276"/>
      <c r="R1558" s="276">
        <v>5</v>
      </c>
    </row>
    <row r="1559" spans="1:18" ht="48">
      <c r="A1559" s="272">
        <v>31</v>
      </c>
      <c r="B1559" s="269" t="s">
        <v>2734</v>
      </c>
      <c r="C1559" s="273" t="s">
        <v>2735</v>
      </c>
      <c r="D1559" s="274">
        <v>1.63</v>
      </c>
      <c r="E1559" s="274">
        <v>1.63</v>
      </c>
      <c r="F1559" s="274"/>
      <c r="G1559" s="274"/>
      <c r="H1559" s="275">
        <v>19.39</v>
      </c>
      <c r="I1559" s="275">
        <v>19.39</v>
      </c>
      <c r="J1559" s="275"/>
      <c r="K1559" s="275"/>
      <c r="L1559" s="366">
        <v>11.89</v>
      </c>
      <c r="M1559" s="366">
        <v>11.89</v>
      </c>
      <c r="N1559" s="365" t="s">
        <v>138</v>
      </c>
      <c r="O1559" s="365" t="s">
        <v>138</v>
      </c>
      <c r="P1559" s="276"/>
      <c r="Q1559" s="276"/>
      <c r="R1559" s="276">
        <v>5</v>
      </c>
    </row>
    <row r="1560" spans="1:18" ht="48">
      <c r="A1560" s="272">
        <v>32</v>
      </c>
      <c r="B1560" s="269" t="s">
        <v>2736</v>
      </c>
      <c r="C1560" s="273" t="s">
        <v>2737</v>
      </c>
      <c r="D1560" s="274">
        <v>6.32</v>
      </c>
      <c r="E1560" s="274">
        <v>6.32</v>
      </c>
      <c r="F1560" s="274"/>
      <c r="G1560" s="274"/>
      <c r="H1560" s="275">
        <v>75.12</v>
      </c>
      <c r="I1560" s="275">
        <v>75.12</v>
      </c>
      <c r="J1560" s="275"/>
      <c r="K1560" s="275"/>
      <c r="L1560" s="365">
        <v>11.886075949367088</v>
      </c>
      <c r="M1560" s="365">
        <v>11.886075949367088</v>
      </c>
      <c r="N1560" s="365" t="s">
        <v>138</v>
      </c>
      <c r="O1560" s="365" t="s">
        <v>138</v>
      </c>
      <c r="P1560" s="276"/>
      <c r="Q1560" s="276"/>
      <c r="R1560" s="276">
        <v>5</v>
      </c>
    </row>
    <row r="1561" spans="1:18" ht="60">
      <c r="A1561" s="272">
        <v>33</v>
      </c>
      <c r="B1561" s="269" t="s">
        <v>2738</v>
      </c>
      <c r="C1561" s="273" t="s">
        <v>2739</v>
      </c>
      <c r="D1561" s="274">
        <v>11.6</v>
      </c>
      <c r="E1561" s="274">
        <v>11.6</v>
      </c>
      <c r="F1561" s="274"/>
      <c r="G1561" s="274"/>
      <c r="H1561" s="275">
        <v>137.91999999999999</v>
      </c>
      <c r="I1561" s="275">
        <v>137.91999999999999</v>
      </c>
      <c r="J1561" s="275"/>
      <c r="K1561" s="275"/>
      <c r="L1561" s="365">
        <v>11.889655172413793</v>
      </c>
      <c r="M1561" s="365">
        <v>11.889655172413793</v>
      </c>
      <c r="N1561" s="365" t="s">
        <v>138</v>
      </c>
      <c r="O1561" s="365" t="s">
        <v>138</v>
      </c>
      <c r="P1561" s="276"/>
      <c r="Q1561" s="276"/>
      <c r="R1561" s="276">
        <v>5</v>
      </c>
    </row>
    <row r="1562" spans="1:18" ht="60">
      <c r="A1562" s="272">
        <v>34</v>
      </c>
      <c r="B1562" s="269" t="s">
        <v>2740</v>
      </c>
      <c r="C1562" s="273" t="s">
        <v>2741</v>
      </c>
      <c r="D1562" s="274">
        <v>16.41</v>
      </c>
      <c r="E1562" s="274">
        <v>16.41</v>
      </c>
      <c r="F1562" s="274"/>
      <c r="G1562" s="274"/>
      <c r="H1562" s="275">
        <v>195.07</v>
      </c>
      <c r="I1562" s="275">
        <v>195.07</v>
      </c>
      <c r="J1562" s="275"/>
      <c r="K1562" s="275"/>
      <c r="L1562" s="365">
        <v>11.887263863497866</v>
      </c>
      <c r="M1562" s="365">
        <v>11.887263863497866</v>
      </c>
      <c r="N1562" s="365" t="s">
        <v>138</v>
      </c>
      <c r="O1562" s="365" t="s">
        <v>138</v>
      </c>
      <c r="P1562" s="276"/>
      <c r="Q1562" s="276"/>
      <c r="R1562" s="276">
        <v>5</v>
      </c>
    </row>
    <row r="1563" spans="1:18" ht="48">
      <c r="A1563" s="277">
        <v>35</v>
      </c>
      <c r="B1563" s="278" t="s">
        <v>2742</v>
      </c>
      <c r="C1563" s="279" t="s">
        <v>2743</v>
      </c>
      <c r="D1563" s="280">
        <v>14.97</v>
      </c>
      <c r="E1563" s="280">
        <v>14.6</v>
      </c>
      <c r="F1563" s="280">
        <v>0.37</v>
      </c>
      <c r="G1563" s="280"/>
      <c r="H1563" s="281">
        <v>175.96</v>
      </c>
      <c r="I1563" s="281">
        <v>173.6</v>
      </c>
      <c r="J1563" s="281">
        <v>2.36</v>
      </c>
      <c r="K1563" s="281"/>
      <c r="L1563" s="366">
        <v>11.754175016700067</v>
      </c>
      <c r="M1563" s="366">
        <v>11.890410958904109</v>
      </c>
      <c r="N1563" s="366">
        <v>6.3783783783783781</v>
      </c>
      <c r="O1563" s="366" t="s">
        <v>138</v>
      </c>
      <c r="P1563" s="282"/>
      <c r="Q1563" s="282"/>
      <c r="R1563" s="282">
        <v>5</v>
      </c>
    </row>
    <row r="1564" spans="1:18" ht="12.75">
      <c r="A1564" s="101" t="s">
        <v>2744</v>
      </c>
      <c r="B1564" s="100"/>
      <c r="C1564" s="100"/>
      <c r="D1564" s="100"/>
      <c r="E1564" s="100"/>
      <c r="F1564" s="100"/>
      <c r="G1564" s="100"/>
      <c r="H1564" s="100"/>
      <c r="I1564" s="100"/>
      <c r="J1564" s="100"/>
      <c r="K1564" s="100"/>
      <c r="L1564" s="100"/>
      <c r="M1564" s="100"/>
      <c r="N1564" s="100"/>
      <c r="O1564" s="100"/>
      <c r="P1564" s="100"/>
      <c r="Q1564" s="100"/>
      <c r="R1564" s="100"/>
    </row>
    <row r="1565" spans="1:18" ht="36">
      <c r="A1565" s="272">
        <v>36</v>
      </c>
      <c r="B1565" s="269" t="s">
        <v>2745</v>
      </c>
      <c r="C1565" s="273" t="s">
        <v>2746</v>
      </c>
      <c r="D1565" s="274">
        <v>218.42</v>
      </c>
      <c r="E1565" s="274">
        <v>25.39</v>
      </c>
      <c r="F1565" s="274">
        <v>2.2000000000000002</v>
      </c>
      <c r="G1565" s="274">
        <v>190.83</v>
      </c>
      <c r="H1565" s="275">
        <v>1882.76</v>
      </c>
      <c r="I1565" s="275">
        <v>301.93</v>
      </c>
      <c r="J1565" s="275">
        <v>14.18</v>
      </c>
      <c r="K1565" s="275">
        <v>1566.65</v>
      </c>
      <c r="L1565" s="365">
        <v>8.6199066019595278</v>
      </c>
      <c r="M1565" s="365">
        <v>11.891689641591178</v>
      </c>
      <c r="N1565" s="365">
        <v>6.4454545454545444</v>
      </c>
      <c r="O1565" s="365">
        <v>8.209663050882984</v>
      </c>
      <c r="P1565" s="276"/>
      <c r="Q1565" s="276"/>
      <c r="R1565" s="276">
        <v>6</v>
      </c>
    </row>
    <row r="1566" spans="1:18" ht="36">
      <c r="A1566" s="272">
        <v>37</v>
      </c>
      <c r="B1566" s="269" t="s">
        <v>2747</v>
      </c>
      <c r="C1566" s="273" t="s">
        <v>2748</v>
      </c>
      <c r="D1566" s="274">
        <v>153.72</v>
      </c>
      <c r="E1566" s="274">
        <v>16.62</v>
      </c>
      <c r="F1566" s="274">
        <v>0.73</v>
      </c>
      <c r="G1566" s="274">
        <v>136.37</v>
      </c>
      <c r="H1566" s="275">
        <v>1589.58</v>
      </c>
      <c r="I1566" s="275">
        <v>197.56</v>
      </c>
      <c r="J1566" s="275">
        <v>4.7300000000000004</v>
      </c>
      <c r="K1566" s="275">
        <v>1387.29</v>
      </c>
      <c r="L1566" s="365">
        <v>10.340749414519905</v>
      </c>
      <c r="M1566" s="365">
        <v>11.886883273164861</v>
      </c>
      <c r="N1566" s="365">
        <v>6.4794520547945211</v>
      </c>
      <c r="O1566" s="365">
        <v>10.172985260687835</v>
      </c>
      <c r="P1566" s="276"/>
      <c r="Q1566" s="276"/>
      <c r="R1566" s="276">
        <v>6</v>
      </c>
    </row>
    <row r="1567" spans="1:18" ht="48">
      <c r="A1567" s="272">
        <v>38</v>
      </c>
      <c r="B1567" s="269" t="s">
        <v>2749</v>
      </c>
      <c r="C1567" s="273" t="s">
        <v>2750</v>
      </c>
      <c r="D1567" s="274">
        <v>2.5499999999999998</v>
      </c>
      <c r="E1567" s="274">
        <v>2.5499999999999998</v>
      </c>
      <c r="F1567" s="274"/>
      <c r="G1567" s="274"/>
      <c r="H1567" s="275">
        <v>30.29</v>
      </c>
      <c r="I1567" s="275">
        <v>30.29</v>
      </c>
      <c r="J1567" s="275"/>
      <c r="K1567" s="275"/>
      <c r="L1567" s="366">
        <v>11.89</v>
      </c>
      <c r="M1567" s="366">
        <v>11.89</v>
      </c>
      <c r="N1567" s="365" t="s">
        <v>138</v>
      </c>
      <c r="O1567" s="365" t="s">
        <v>138</v>
      </c>
      <c r="P1567" s="276"/>
      <c r="Q1567" s="276"/>
      <c r="R1567" s="276">
        <v>6</v>
      </c>
    </row>
    <row r="1568" spans="1:18" ht="48">
      <c r="A1568" s="272">
        <v>39</v>
      </c>
      <c r="B1568" s="269" t="s">
        <v>2751</v>
      </c>
      <c r="C1568" s="273" t="s">
        <v>2752</v>
      </c>
      <c r="D1568" s="274">
        <v>10.09</v>
      </c>
      <c r="E1568" s="274">
        <v>10.09</v>
      </c>
      <c r="F1568" s="274"/>
      <c r="G1568" s="274"/>
      <c r="H1568" s="275">
        <v>119.95</v>
      </c>
      <c r="I1568" s="275">
        <v>119.95</v>
      </c>
      <c r="J1568" s="275"/>
      <c r="K1568" s="275"/>
      <c r="L1568" s="365">
        <v>11.888007928642221</v>
      </c>
      <c r="M1568" s="365">
        <v>11.888007928642221</v>
      </c>
      <c r="N1568" s="365" t="s">
        <v>138</v>
      </c>
      <c r="O1568" s="365" t="s">
        <v>138</v>
      </c>
      <c r="P1568" s="276"/>
      <c r="Q1568" s="276"/>
      <c r="R1568" s="276">
        <v>6</v>
      </c>
    </row>
    <row r="1569" spans="1:18" ht="60">
      <c r="A1569" s="272">
        <v>40</v>
      </c>
      <c r="B1569" s="269" t="s">
        <v>2753</v>
      </c>
      <c r="C1569" s="273" t="s">
        <v>2754</v>
      </c>
      <c r="D1569" s="274">
        <v>18.5</v>
      </c>
      <c r="E1569" s="274">
        <v>18.5</v>
      </c>
      <c r="F1569" s="274"/>
      <c r="G1569" s="274"/>
      <c r="H1569" s="275">
        <v>219.92</v>
      </c>
      <c r="I1569" s="275">
        <v>219.92</v>
      </c>
      <c r="J1569" s="275"/>
      <c r="K1569" s="275"/>
      <c r="L1569" s="365">
        <v>11.887567567567567</v>
      </c>
      <c r="M1569" s="365">
        <v>11.887567567567567</v>
      </c>
      <c r="N1569" s="365" t="s">
        <v>138</v>
      </c>
      <c r="O1569" s="365" t="s">
        <v>138</v>
      </c>
      <c r="P1569" s="276"/>
      <c r="Q1569" s="276"/>
      <c r="R1569" s="276">
        <v>6</v>
      </c>
    </row>
    <row r="1570" spans="1:18" ht="60">
      <c r="A1570" s="272">
        <v>41</v>
      </c>
      <c r="B1570" s="269" t="s">
        <v>2755</v>
      </c>
      <c r="C1570" s="273" t="s">
        <v>2756</v>
      </c>
      <c r="D1570" s="274">
        <v>26.23</v>
      </c>
      <c r="E1570" s="274">
        <v>26.23</v>
      </c>
      <c r="F1570" s="274"/>
      <c r="G1570" s="274"/>
      <c r="H1570" s="275">
        <v>311.87</v>
      </c>
      <c r="I1570" s="275">
        <v>311.87</v>
      </c>
      <c r="J1570" s="275"/>
      <c r="K1570" s="275"/>
      <c r="L1570" s="365">
        <v>11.889820815859702</v>
      </c>
      <c r="M1570" s="365">
        <v>11.889820815859702</v>
      </c>
      <c r="N1570" s="365" t="s">
        <v>138</v>
      </c>
      <c r="O1570" s="365" t="s">
        <v>138</v>
      </c>
      <c r="P1570" s="276"/>
      <c r="Q1570" s="276"/>
      <c r="R1570" s="276">
        <v>6</v>
      </c>
    </row>
    <row r="1571" spans="1:18" ht="48">
      <c r="A1571" s="277">
        <v>42</v>
      </c>
      <c r="B1571" s="278" t="s">
        <v>2757</v>
      </c>
      <c r="C1571" s="279" t="s">
        <v>2758</v>
      </c>
      <c r="D1571" s="280">
        <v>23.48</v>
      </c>
      <c r="E1571" s="280">
        <v>22.75</v>
      </c>
      <c r="F1571" s="280">
        <v>0.73</v>
      </c>
      <c r="G1571" s="280"/>
      <c r="H1571" s="281">
        <v>275.2</v>
      </c>
      <c r="I1571" s="281">
        <v>270.47000000000003</v>
      </c>
      <c r="J1571" s="281">
        <v>4.7300000000000004</v>
      </c>
      <c r="K1571" s="281"/>
      <c r="L1571" s="366">
        <v>11.720613287904598</v>
      </c>
      <c r="M1571" s="366">
        <v>11.88879120879121</v>
      </c>
      <c r="N1571" s="366">
        <v>6.4794520547945211</v>
      </c>
      <c r="O1571" s="366" t="s">
        <v>138</v>
      </c>
      <c r="P1571" s="282"/>
      <c r="Q1571" s="282"/>
      <c r="R1571" s="282">
        <v>6</v>
      </c>
    </row>
    <row r="1572" spans="1:18" ht="12.75">
      <c r="A1572" s="101" t="s">
        <v>2759</v>
      </c>
      <c r="B1572" s="100"/>
      <c r="C1572" s="100"/>
      <c r="D1572" s="100"/>
      <c r="E1572" s="100"/>
      <c r="F1572" s="100"/>
      <c r="G1572" s="100"/>
      <c r="H1572" s="100"/>
      <c r="I1572" s="100"/>
      <c r="J1572" s="100"/>
      <c r="K1572" s="100"/>
      <c r="L1572" s="100"/>
      <c r="M1572" s="100"/>
      <c r="N1572" s="100"/>
      <c r="O1572" s="100"/>
      <c r="P1572" s="100"/>
      <c r="Q1572" s="100"/>
      <c r="R1572" s="100"/>
    </row>
    <row r="1573" spans="1:18" ht="60">
      <c r="A1573" s="272">
        <v>43</v>
      </c>
      <c r="B1573" s="269" t="s">
        <v>2760</v>
      </c>
      <c r="C1573" s="273" t="s">
        <v>2761</v>
      </c>
      <c r="D1573" s="274">
        <v>78.86</v>
      </c>
      <c r="E1573" s="274">
        <v>13.96</v>
      </c>
      <c r="F1573" s="274">
        <v>2.56</v>
      </c>
      <c r="G1573" s="274">
        <v>62.34</v>
      </c>
      <c r="H1573" s="275">
        <v>1414.88</v>
      </c>
      <c r="I1573" s="275">
        <v>165.99</v>
      </c>
      <c r="J1573" s="275">
        <v>16.55</v>
      </c>
      <c r="K1573" s="275">
        <v>1232.3399999999999</v>
      </c>
      <c r="L1573" s="365">
        <v>17.941668780116665</v>
      </c>
      <c r="M1573" s="365">
        <v>11.890401146131804</v>
      </c>
      <c r="N1573" s="365">
        <v>6.46484375</v>
      </c>
      <c r="O1573" s="365">
        <v>19.768046198267562</v>
      </c>
      <c r="P1573" s="276"/>
      <c r="Q1573" s="276"/>
      <c r="R1573" s="276">
        <v>7</v>
      </c>
    </row>
    <row r="1574" spans="1:18" ht="60">
      <c r="A1574" s="272">
        <v>44</v>
      </c>
      <c r="B1574" s="269" t="s">
        <v>2762</v>
      </c>
      <c r="C1574" s="273" t="s">
        <v>2763</v>
      </c>
      <c r="D1574" s="274">
        <v>46.79</v>
      </c>
      <c r="E1574" s="274">
        <v>8.66</v>
      </c>
      <c r="F1574" s="274">
        <v>1.1000000000000001</v>
      </c>
      <c r="G1574" s="274">
        <v>37.03</v>
      </c>
      <c r="H1574" s="275">
        <v>842.16</v>
      </c>
      <c r="I1574" s="275">
        <v>102.99</v>
      </c>
      <c r="J1574" s="275">
        <v>7.09</v>
      </c>
      <c r="K1574" s="275">
        <v>732.08</v>
      </c>
      <c r="L1574" s="365">
        <v>17.998717674716818</v>
      </c>
      <c r="M1574" s="365">
        <v>11.892609699769052</v>
      </c>
      <c r="N1574" s="365">
        <v>6.4454545454545444</v>
      </c>
      <c r="O1574" s="365">
        <v>19.769916284093977</v>
      </c>
      <c r="P1574" s="276"/>
      <c r="Q1574" s="276"/>
      <c r="R1574" s="276">
        <v>7</v>
      </c>
    </row>
    <row r="1575" spans="1:18" ht="60">
      <c r="A1575" s="272">
        <v>45</v>
      </c>
      <c r="B1575" s="269" t="s">
        <v>2764</v>
      </c>
      <c r="C1575" s="273" t="s">
        <v>2765</v>
      </c>
      <c r="D1575" s="274">
        <v>2.82</v>
      </c>
      <c r="E1575" s="274">
        <v>2.82</v>
      </c>
      <c r="F1575" s="274"/>
      <c r="G1575" s="274"/>
      <c r="H1575" s="275">
        <v>33.51</v>
      </c>
      <c r="I1575" s="275">
        <v>33.51</v>
      </c>
      <c r="J1575" s="275"/>
      <c r="K1575" s="275"/>
      <c r="L1575" s="366">
        <v>11.89</v>
      </c>
      <c r="M1575" s="366">
        <v>11.89</v>
      </c>
      <c r="N1575" s="365" t="s">
        <v>138</v>
      </c>
      <c r="O1575" s="365" t="s">
        <v>138</v>
      </c>
      <c r="P1575" s="276"/>
      <c r="Q1575" s="276"/>
      <c r="R1575" s="276">
        <v>7</v>
      </c>
    </row>
    <row r="1576" spans="1:18" ht="60">
      <c r="A1576" s="272">
        <v>46</v>
      </c>
      <c r="B1576" s="269" t="s">
        <v>2766</v>
      </c>
      <c r="C1576" s="273" t="s">
        <v>2767</v>
      </c>
      <c r="D1576" s="274">
        <v>10.95</v>
      </c>
      <c r="E1576" s="274">
        <v>10.95</v>
      </c>
      <c r="F1576" s="274"/>
      <c r="G1576" s="274"/>
      <c r="H1576" s="275">
        <v>130.18</v>
      </c>
      <c r="I1576" s="275">
        <v>130.18</v>
      </c>
      <c r="J1576" s="275"/>
      <c r="K1576" s="275"/>
      <c r="L1576" s="365">
        <v>11.888584474885846</v>
      </c>
      <c r="M1576" s="365">
        <v>11.888584474885846</v>
      </c>
      <c r="N1576" s="365" t="s">
        <v>138</v>
      </c>
      <c r="O1576" s="365" t="s">
        <v>138</v>
      </c>
      <c r="P1576" s="276"/>
      <c r="Q1576" s="276"/>
      <c r="R1576" s="276">
        <v>7</v>
      </c>
    </row>
    <row r="1577" spans="1:18" ht="72">
      <c r="A1577" s="272">
        <v>47</v>
      </c>
      <c r="B1577" s="269" t="s">
        <v>2768</v>
      </c>
      <c r="C1577" s="273" t="s">
        <v>2769</v>
      </c>
      <c r="D1577" s="274">
        <v>19.97</v>
      </c>
      <c r="E1577" s="274">
        <v>19.97</v>
      </c>
      <c r="F1577" s="274"/>
      <c r="G1577" s="274"/>
      <c r="H1577" s="275">
        <v>237.38</v>
      </c>
      <c r="I1577" s="275">
        <v>237.38</v>
      </c>
      <c r="J1577" s="275"/>
      <c r="K1577" s="275"/>
      <c r="L1577" s="365">
        <v>11.886830245368053</v>
      </c>
      <c r="M1577" s="365">
        <v>11.886830245368053</v>
      </c>
      <c r="N1577" s="365" t="s">
        <v>138</v>
      </c>
      <c r="O1577" s="365" t="s">
        <v>138</v>
      </c>
      <c r="P1577" s="276"/>
      <c r="Q1577" s="276"/>
      <c r="R1577" s="276">
        <v>7</v>
      </c>
    </row>
    <row r="1578" spans="1:18" ht="72">
      <c r="A1578" s="272">
        <v>48</v>
      </c>
      <c r="B1578" s="269" t="s">
        <v>2770</v>
      </c>
      <c r="C1578" s="273" t="s">
        <v>2771</v>
      </c>
      <c r="D1578" s="274">
        <v>28.19</v>
      </c>
      <c r="E1578" s="274">
        <v>28.19</v>
      </c>
      <c r="F1578" s="274"/>
      <c r="G1578" s="274"/>
      <c r="H1578" s="275">
        <v>335.21</v>
      </c>
      <c r="I1578" s="275">
        <v>335.21</v>
      </c>
      <c r="J1578" s="275"/>
      <c r="K1578" s="275"/>
      <c r="L1578" s="365">
        <v>11.89109613338063</v>
      </c>
      <c r="M1578" s="365">
        <v>11.89109613338063</v>
      </c>
      <c r="N1578" s="365" t="s">
        <v>138</v>
      </c>
      <c r="O1578" s="365" t="s">
        <v>138</v>
      </c>
      <c r="P1578" s="276"/>
      <c r="Q1578" s="276"/>
      <c r="R1578" s="276">
        <v>7</v>
      </c>
    </row>
    <row r="1579" spans="1:18" ht="72">
      <c r="A1579" s="277">
        <v>49</v>
      </c>
      <c r="B1579" s="278" t="s">
        <v>2772</v>
      </c>
      <c r="C1579" s="279" t="s">
        <v>2773</v>
      </c>
      <c r="D1579" s="280">
        <v>23.11</v>
      </c>
      <c r="E1579" s="280">
        <v>22.38</v>
      </c>
      <c r="F1579" s="280">
        <v>0.73</v>
      </c>
      <c r="G1579" s="280"/>
      <c r="H1579" s="281">
        <v>270.87</v>
      </c>
      <c r="I1579" s="281">
        <v>266.14</v>
      </c>
      <c r="J1579" s="281">
        <v>4.7300000000000004</v>
      </c>
      <c r="K1579" s="281"/>
      <c r="L1579" s="366">
        <v>11.720900043271312</v>
      </c>
      <c r="M1579" s="366">
        <v>11.891867739052726</v>
      </c>
      <c r="N1579" s="366">
        <v>6.4794520547945211</v>
      </c>
      <c r="O1579" s="366" t="s">
        <v>138</v>
      </c>
      <c r="P1579" s="282"/>
      <c r="Q1579" s="282"/>
      <c r="R1579" s="282">
        <v>7</v>
      </c>
    </row>
    <row r="1580" spans="1:18" ht="12.75">
      <c r="A1580" s="101" t="s">
        <v>2774</v>
      </c>
      <c r="B1580" s="100"/>
      <c r="C1580" s="100"/>
      <c r="D1580" s="100"/>
      <c r="E1580" s="100"/>
      <c r="F1580" s="100"/>
      <c r="G1580" s="100"/>
      <c r="H1580" s="100"/>
      <c r="I1580" s="100"/>
      <c r="J1580" s="100"/>
      <c r="K1580" s="100"/>
      <c r="L1580" s="100"/>
      <c r="M1580" s="100"/>
      <c r="N1580" s="100"/>
      <c r="O1580" s="100"/>
      <c r="P1580" s="100"/>
      <c r="Q1580" s="100"/>
      <c r="R1580" s="100"/>
    </row>
    <row r="1581" spans="1:18" ht="60">
      <c r="A1581" s="272">
        <v>50</v>
      </c>
      <c r="B1581" s="269" t="s">
        <v>2775</v>
      </c>
      <c r="C1581" s="273" t="s">
        <v>2776</v>
      </c>
      <c r="D1581" s="274">
        <v>119.97</v>
      </c>
      <c r="E1581" s="274">
        <v>19.260000000000002</v>
      </c>
      <c r="F1581" s="274">
        <v>3.29</v>
      </c>
      <c r="G1581" s="274">
        <v>97.42</v>
      </c>
      <c r="H1581" s="275">
        <v>2175.63</v>
      </c>
      <c r="I1581" s="275">
        <v>228.99</v>
      </c>
      <c r="J1581" s="275">
        <v>21.27</v>
      </c>
      <c r="K1581" s="275">
        <v>1925.37</v>
      </c>
      <c r="L1581" s="365">
        <v>18.134783695923982</v>
      </c>
      <c r="M1581" s="365">
        <v>11.889408099688474</v>
      </c>
      <c r="N1581" s="365">
        <v>6.4650455927051667</v>
      </c>
      <c r="O1581" s="365">
        <v>19.763600903305274</v>
      </c>
      <c r="P1581" s="276"/>
      <c r="Q1581" s="276"/>
      <c r="R1581" s="276">
        <v>8</v>
      </c>
    </row>
    <row r="1582" spans="1:18" ht="60">
      <c r="A1582" s="272">
        <v>51</v>
      </c>
      <c r="B1582" s="269" t="s">
        <v>2777</v>
      </c>
      <c r="C1582" s="273" t="s">
        <v>2778</v>
      </c>
      <c r="D1582" s="274">
        <v>73.489999999999995</v>
      </c>
      <c r="E1582" s="274">
        <v>12.84</v>
      </c>
      <c r="F1582" s="274">
        <v>2.2000000000000002</v>
      </c>
      <c r="G1582" s="274">
        <v>58.45</v>
      </c>
      <c r="H1582" s="275">
        <v>1322.31</v>
      </c>
      <c r="I1582" s="275">
        <v>152.66</v>
      </c>
      <c r="J1582" s="275">
        <v>14.18</v>
      </c>
      <c r="K1582" s="275">
        <v>1155.47</v>
      </c>
      <c r="L1582" s="365">
        <v>17.993060280310246</v>
      </c>
      <c r="M1582" s="365">
        <v>11.889408099688474</v>
      </c>
      <c r="N1582" s="365">
        <v>6.4454545454545444</v>
      </c>
      <c r="O1582" s="365">
        <v>19.768520102651838</v>
      </c>
      <c r="P1582" s="276"/>
      <c r="Q1582" s="276"/>
      <c r="R1582" s="276">
        <v>8</v>
      </c>
    </row>
    <row r="1583" spans="1:18" ht="60">
      <c r="A1583" s="272">
        <v>52</v>
      </c>
      <c r="B1583" s="269" t="s">
        <v>2779</v>
      </c>
      <c r="C1583" s="273" t="s">
        <v>2780</v>
      </c>
      <c r="D1583" s="274">
        <v>4.4400000000000004</v>
      </c>
      <c r="E1583" s="274">
        <v>4.4400000000000004</v>
      </c>
      <c r="F1583" s="274"/>
      <c r="G1583" s="274"/>
      <c r="H1583" s="275">
        <v>52.84</v>
      </c>
      <c r="I1583" s="275">
        <v>52.84</v>
      </c>
      <c r="J1583" s="275"/>
      <c r="K1583" s="275"/>
      <c r="L1583" s="366">
        <v>11.89</v>
      </c>
      <c r="M1583" s="366">
        <v>11.89</v>
      </c>
      <c r="N1583" s="365" t="s">
        <v>138</v>
      </c>
      <c r="O1583" s="365" t="s">
        <v>138</v>
      </c>
      <c r="P1583" s="276"/>
      <c r="Q1583" s="276"/>
      <c r="R1583" s="276">
        <v>8</v>
      </c>
    </row>
    <row r="1584" spans="1:18" ht="72">
      <c r="A1584" s="272">
        <v>53</v>
      </c>
      <c r="B1584" s="269" t="s">
        <v>2781</v>
      </c>
      <c r="C1584" s="273" t="s">
        <v>2782</v>
      </c>
      <c r="D1584" s="274">
        <v>17.89</v>
      </c>
      <c r="E1584" s="274">
        <v>17.89</v>
      </c>
      <c r="F1584" s="274"/>
      <c r="G1584" s="274"/>
      <c r="H1584" s="275">
        <v>212.67</v>
      </c>
      <c r="I1584" s="275">
        <v>212.67</v>
      </c>
      <c r="J1584" s="275"/>
      <c r="K1584" s="275"/>
      <c r="L1584" s="365">
        <v>11.887646730016767</v>
      </c>
      <c r="M1584" s="365">
        <v>11.887646730016767</v>
      </c>
      <c r="N1584" s="365" t="s">
        <v>138</v>
      </c>
      <c r="O1584" s="365" t="s">
        <v>138</v>
      </c>
      <c r="P1584" s="276"/>
      <c r="Q1584" s="276"/>
      <c r="R1584" s="276">
        <v>8</v>
      </c>
    </row>
    <row r="1585" spans="1:18" ht="72">
      <c r="A1585" s="272">
        <v>54</v>
      </c>
      <c r="B1585" s="269" t="s">
        <v>2783</v>
      </c>
      <c r="C1585" s="273" t="s">
        <v>2784</v>
      </c>
      <c r="D1585" s="274">
        <v>31.7</v>
      </c>
      <c r="E1585" s="274">
        <v>31.7</v>
      </c>
      <c r="F1585" s="274"/>
      <c r="G1585" s="274"/>
      <c r="H1585" s="275">
        <v>376.94</v>
      </c>
      <c r="I1585" s="275">
        <v>376.94</v>
      </c>
      <c r="J1585" s="275"/>
      <c r="K1585" s="275"/>
      <c r="L1585" s="365">
        <v>11.890851735015772</v>
      </c>
      <c r="M1585" s="365">
        <v>11.890851735015772</v>
      </c>
      <c r="N1585" s="365" t="s">
        <v>138</v>
      </c>
      <c r="O1585" s="365" t="s">
        <v>138</v>
      </c>
      <c r="P1585" s="276"/>
      <c r="Q1585" s="276"/>
      <c r="R1585" s="276">
        <v>8</v>
      </c>
    </row>
    <row r="1586" spans="1:18" ht="72">
      <c r="A1586" s="272">
        <v>55</v>
      </c>
      <c r="B1586" s="269" t="s">
        <v>2785</v>
      </c>
      <c r="C1586" s="273" t="s">
        <v>2786</v>
      </c>
      <c r="D1586" s="274">
        <v>45.09</v>
      </c>
      <c r="E1586" s="274">
        <v>45.09</v>
      </c>
      <c r="F1586" s="274"/>
      <c r="G1586" s="274"/>
      <c r="H1586" s="275">
        <v>536.07000000000005</v>
      </c>
      <c r="I1586" s="275">
        <v>536.07000000000005</v>
      </c>
      <c r="J1586" s="275"/>
      <c r="K1586" s="275"/>
      <c r="L1586" s="365">
        <v>11.888888888888889</v>
      </c>
      <c r="M1586" s="365">
        <v>11.888888888888889</v>
      </c>
      <c r="N1586" s="365" t="s">
        <v>138</v>
      </c>
      <c r="O1586" s="365" t="s">
        <v>138</v>
      </c>
      <c r="P1586" s="276"/>
      <c r="Q1586" s="276"/>
      <c r="R1586" s="276">
        <v>8</v>
      </c>
    </row>
    <row r="1587" spans="1:18" ht="72">
      <c r="A1587" s="277">
        <v>56</v>
      </c>
      <c r="B1587" s="278" t="s">
        <v>2787</v>
      </c>
      <c r="C1587" s="279" t="s">
        <v>2788</v>
      </c>
      <c r="D1587" s="280">
        <v>37.39</v>
      </c>
      <c r="E1587" s="280">
        <v>35.56</v>
      </c>
      <c r="F1587" s="280">
        <v>1.83</v>
      </c>
      <c r="G1587" s="280"/>
      <c r="H1587" s="281">
        <v>434.59</v>
      </c>
      <c r="I1587" s="281">
        <v>422.77</v>
      </c>
      <c r="J1587" s="281">
        <v>11.82</v>
      </c>
      <c r="K1587" s="281"/>
      <c r="L1587" s="366">
        <v>11.623161273067664</v>
      </c>
      <c r="M1587" s="366">
        <v>11.888920134983126</v>
      </c>
      <c r="N1587" s="366">
        <v>6.4590163934426226</v>
      </c>
      <c r="O1587" s="366" t="s">
        <v>138</v>
      </c>
      <c r="P1587" s="282"/>
      <c r="Q1587" s="282"/>
      <c r="R1587" s="282">
        <v>8</v>
      </c>
    </row>
    <row r="1588" spans="1:18" ht="12.75">
      <c r="A1588" s="101" t="s">
        <v>2789</v>
      </c>
      <c r="B1588" s="100"/>
      <c r="C1588" s="100"/>
      <c r="D1588" s="100"/>
      <c r="E1588" s="100"/>
      <c r="F1588" s="100"/>
      <c r="G1588" s="100"/>
      <c r="H1588" s="100"/>
      <c r="I1588" s="100"/>
      <c r="J1588" s="100"/>
      <c r="K1588" s="100"/>
      <c r="L1588" s="100"/>
      <c r="M1588" s="100"/>
      <c r="N1588" s="100"/>
      <c r="O1588" s="100"/>
      <c r="P1588" s="100"/>
      <c r="Q1588" s="100"/>
      <c r="R1588" s="100"/>
    </row>
    <row r="1589" spans="1:18" ht="60">
      <c r="A1589" s="272">
        <v>57</v>
      </c>
      <c r="B1589" s="269" t="s">
        <v>2790</v>
      </c>
      <c r="C1589" s="273" t="s">
        <v>2791</v>
      </c>
      <c r="D1589" s="274">
        <v>86.38</v>
      </c>
      <c r="E1589" s="274">
        <v>22.93</v>
      </c>
      <c r="F1589" s="274">
        <v>1.1000000000000001</v>
      </c>
      <c r="G1589" s="274">
        <v>62.35</v>
      </c>
      <c r="H1589" s="275">
        <v>1560.84</v>
      </c>
      <c r="I1589" s="275">
        <v>272.61</v>
      </c>
      <c r="J1589" s="275">
        <v>7.09</v>
      </c>
      <c r="K1589" s="275">
        <v>1281.1400000000001</v>
      </c>
      <c r="L1589" s="365">
        <v>18.069460523269274</v>
      </c>
      <c r="M1589" s="365">
        <v>11.888791975577846</v>
      </c>
      <c r="N1589" s="365">
        <v>6.4454545454545444</v>
      </c>
      <c r="O1589" s="365">
        <v>20.547554129911788</v>
      </c>
      <c r="P1589" s="276"/>
      <c r="Q1589" s="276"/>
      <c r="R1589" s="276">
        <v>9</v>
      </c>
    </row>
    <row r="1590" spans="1:18" ht="60">
      <c r="A1590" s="272">
        <v>58</v>
      </c>
      <c r="B1590" s="269" t="s">
        <v>2792</v>
      </c>
      <c r="C1590" s="273" t="s">
        <v>2793</v>
      </c>
      <c r="D1590" s="274">
        <v>57.59</v>
      </c>
      <c r="E1590" s="274">
        <v>19.46</v>
      </c>
      <c r="F1590" s="274">
        <v>0.73</v>
      </c>
      <c r="G1590" s="274">
        <v>37.4</v>
      </c>
      <c r="H1590" s="275">
        <v>1004.83</v>
      </c>
      <c r="I1590" s="275">
        <v>231.42</v>
      </c>
      <c r="J1590" s="275">
        <v>4.7300000000000004</v>
      </c>
      <c r="K1590" s="275">
        <v>768.68</v>
      </c>
      <c r="L1590" s="365">
        <v>17.447994443479772</v>
      </c>
      <c r="M1590" s="365">
        <v>11.89208633093525</v>
      </c>
      <c r="N1590" s="365">
        <v>6.4794520547945211</v>
      </c>
      <c r="O1590" s="365">
        <v>20.552941176470586</v>
      </c>
      <c r="P1590" s="276"/>
      <c r="Q1590" s="276"/>
      <c r="R1590" s="276">
        <v>9</v>
      </c>
    </row>
    <row r="1591" spans="1:18" ht="60">
      <c r="A1591" s="272">
        <v>59</v>
      </c>
      <c r="B1591" s="269" t="s">
        <v>2794</v>
      </c>
      <c r="C1591" s="273" t="s">
        <v>2795</v>
      </c>
      <c r="D1591" s="274">
        <v>1.41</v>
      </c>
      <c r="E1591" s="274">
        <v>1.41</v>
      </c>
      <c r="F1591" s="274"/>
      <c r="G1591" s="274"/>
      <c r="H1591" s="275">
        <v>16.760000000000002</v>
      </c>
      <c r="I1591" s="275">
        <v>16.760000000000002</v>
      </c>
      <c r="J1591" s="275"/>
      <c r="K1591" s="275"/>
      <c r="L1591" s="365">
        <v>11.886524822695037</v>
      </c>
      <c r="M1591" s="365">
        <v>11.886524822695037</v>
      </c>
      <c r="N1591" s="365" t="s">
        <v>138</v>
      </c>
      <c r="O1591" s="365" t="s">
        <v>138</v>
      </c>
      <c r="P1591" s="276"/>
      <c r="Q1591" s="276"/>
      <c r="R1591" s="276">
        <v>9</v>
      </c>
    </row>
    <row r="1592" spans="1:18" ht="60">
      <c r="A1592" s="272">
        <v>60</v>
      </c>
      <c r="B1592" s="269" t="s">
        <v>2796</v>
      </c>
      <c r="C1592" s="273" t="s">
        <v>2797</v>
      </c>
      <c r="D1592" s="274">
        <v>5.53</v>
      </c>
      <c r="E1592" s="274">
        <v>5.53</v>
      </c>
      <c r="F1592" s="274"/>
      <c r="G1592" s="274"/>
      <c r="H1592" s="275">
        <v>65.73</v>
      </c>
      <c r="I1592" s="275">
        <v>65.73</v>
      </c>
      <c r="J1592" s="275"/>
      <c r="K1592" s="275"/>
      <c r="L1592" s="365">
        <v>11.886075949367088</v>
      </c>
      <c r="M1592" s="365">
        <v>11.886075949367088</v>
      </c>
      <c r="N1592" s="365" t="s">
        <v>138</v>
      </c>
      <c r="O1592" s="365" t="s">
        <v>138</v>
      </c>
      <c r="P1592" s="276"/>
      <c r="Q1592" s="276"/>
      <c r="R1592" s="276">
        <v>9</v>
      </c>
    </row>
    <row r="1593" spans="1:18" ht="72">
      <c r="A1593" s="272">
        <v>61</v>
      </c>
      <c r="B1593" s="269" t="s">
        <v>2798</v>
      </c>
      <c r="C1593" s="273" t="s">
        <v>2799</v>
      </c>
      <c r="D1593" s="274">
        <v>9</v>
      </c>
      <c r="E1593" s="274">
        <v>9</v>
      </c>
      <c r="F1593" s="274"/>
      <c r="G1593" s="274"/>
      <c r="H1593" s="275">
        <v>106.95</v>
      </c>
      <c r="I1593" s="275">
        <v>106.95</v>
      </c>
      <c r="J1593" s="275"/>
      <c r="K1593" s="275"/>
      <c r="L1593" s="366">
        <v>11.89</v>
      </c>
      <c r="M1593" s="366">
        <v>11.89</v>
      </c>
      <c r="N1593" s="365" t="s">
        <v>138</v>
      </c>
      <c r="O1593" s="365" t="s">
        <v>138</v>
      </c>
      <c r="P1593" s="276"/>
      <c r="Q1593" s="276"/>
      <c r="R1593" s="276">
        <v>9</v>
      </c>
    </row>
    <row r="1594" spans="1:18" ht="72">
      <c r="A1594" s="272">
        <v>62</v>
      </c>
      <c r="B1594" s="269" t="s">
        <v>2800</v>
      </c>
      <c r="C1594" s="273" t="s">
        <v>2801</v>
      </c>
      <c r="D1594" s="274">
        <v>14.15</v>
      </c>
      <c r="E1594" s="274">
        <v>14.15</v>
      </c>
      <c r="F1594" s="274"/>
      <c r="G1594" s="274"/>
      <c r="H1594" s="275">
        <v>168.25</v>
      </c>
      <c r="I1594" s="275">
        <v>168.25</v>
      </c>
      <c r="J1594" s="275"/>
      <c r="K1594" s="275"/>
      <c r="L1594" s="365">
        <v>11.890459363957596</v>
      </c>
      <c r="M1594" s="365">
        <v>11.890459363957596</v>
      </c>
      <c r="N1594" s="365" t="s">
        <v>138</v>
      </c>
      <c r="O1594" s="365" t="s">
        <v>138</v>
      </c>
      <c r="P1594" s="276"/>
      <c r="Q1594" s="276"/>
      <c r="R1594" s="276">
        <v>9</v>
      </c>
    </row>
    <row r="1595" spans="1:18" ht="72">
      <c r="A1595" s="277">
        <v>63</v>
      </c>
      <c r="B1595" s="278" t="s">
        <v>2802</v>
      </c>
      <c r="C1595" s="279" t="s">
        <v>2803</v>
      </c>
      <c r="D1595" s="280">
        <v>12.42</v>
      </c>
      <c r="E1595" s="280">
        <v>12.42</v>
      </c>
      <c r="F1595" s="280"/>
      <c r="G1595" s="280"/>
      <c r="H1595" s="281">
        <v>147.71</v>
      </c>
      <c r="I1595" s="281">
        <v>147.71</v>
      </c>
      <c r="J1595" s="281"/>
      <c r="K1595" s="281"/>
      <c r="L1595" s="366">
        <v>11.892914653784219</v>
      </c>
      <c r="M1595" s="366">
        <v>11.892914653784219</v>
      </c>
      <c r="N1595" s="366" t="s">
        <v>138</v>
      </c>
      <c r="O1595" s="366" t="s">
        <v>138</v>
      </c>
      <c r="P1595" s="282"/>
      <c r="Q1595" s="282"/>
      <c r="R1595" s="282">
        <v>9</v>
      </c>
    </row>
    <row r="1596" spans="1:18" ht="12.75">
      <c r="A1596" s="101" t="s">
        <v>2804</v>
      </c>
      <c r="B1596" s="100"/>
      <c r="C1596" s="100"/>
      <c r="D1596" s="100"/>
      <c r="E1596" s="100"/>
      <c r="F1596" s="100"/>
      <c r="G1596" s="100"/>
      <c r="H1596" s="100"/>
      <c r="I1596" s="100"/>
      <c r="J1596" s="100"/>
      <c r="K1596" s="100"/>
      <c r="L1596" s="100"/>
      <c r="M1596" s="100"/>
      <c r="N1596" s="100"/>
      <c r="O1596" s="100"/>
      <c r="P1596" s="100"/>
      <c r="Q1596" s="100"/>
      <c r="R1596" s="100"/>
    </row>
    <row r="1597" spans="1:18" ht="60">
      <c r="A1597" s="272">
        <v>64</v>
      </c>
      <c r="B1597" s="269" t="s">
        <v>2805</v>
      </c>
      <c r="C1597" s="273" t="s">
        <v>2806</v>
      </c>
      <c r="D1597" s="274">
        <v>126.5</v>
      </c>
      <c r="E1597" s="274">
        <v>27.61</v>
      </c>
      <c r="F1597" s="274">
        <v>1.46</v>
      </c>
      <c r="G1597" s="274">
        <v>97.43</v>
      </c>
      <c r="H1597" s="275">
        <v>2338.81</v>
      </c>
      <c r="I1597" s="275">
        <v>328.34</v>
      </c>
      <c r="J1597" s="275">
        <v>9.4499999999999993</v>
      </c>
      <c r="K1597" s="275">
        <v>2001.02</v>
      </c>
      <c r="L1597" s="365">
        <v>18.488616600790515</v>
      </c>
      <c r="M1597" s="365">
        <v>11.892068091271279</v>
      </c>
      <c r="N1597" s="365">
        <v>6.4726027397260273</v>
      </c>
      <c r="O1597" s="365">
        <v>20.538027301652466</v>
      </c>
      <c r="P1597" s="276"/>
      <c r="Q1597" s="276"/>
      <c r="R1597" s="276">
        <v>10</v>
      </c>
    </row>
    <row r="1598" spans="1:18" ht="60">
      <c r="A1598" s="272">
        <v>65</v>
      </c>
      <c r="B1598" s="269" t="s">
        <v>2807</v>
      </c>
      <c r="C1598" s="273" t="s">
        <v>2808</v>
      </c>
      <c r="D1598" s="274">
        <v>81.19</v>
      </c>
      <c r="E1598" s="274">
        <v>22.01</v>
      </c>
      <c r="F1598" s="274">
        <v>0.73</v>
      </c>
      <c r="G1598" s="274">
        <v>58.45</v>
      </c>
      <c r="H1598" s="275">
        <v>1467.05</v>
      </c>
      <c r="I1598" s="275">
        <v>261.70999999999998</v>
      </c>
      <c r="J1598" s="275">
        <v>4.7300000000000004</v>
      </c>
      <c r="K1598" s="275">
        <v>1200.6099999999999</v>
      </c>
      <c r="L1598" s="365">
        <v>18.069343515211234</v>
      </c>
      <c r="M1598" s="365">
        <v>11.890504316219898</v>
      </c>
      <c r="N1598" s="365">
        <v>6.4794520547945211</v>
      </c>
      <c r="O1598" s="365">
        <v>20.540804106073566</v>
      </c>
      <c r="P1598" s="276"/>
      <c r="Q1598" s="276"/>
      <c r="R1598" s="276">
        <v>10</v>
      </c>
    </row>
    <row r="1599" spans="1:18" ht="60">
      <c r="A1599" s="272">
        <v>66</v>
      </c>
      <c r="B1599" s="269" t="s">
        <v>2809</v>
      </c>
      <c r="C1599" s="273" t="s">
        <v>2810</v>
      </c>
      <c r="D1599" s="274">
        <v>2.2799999999999998</v>
      </c>
      <c r="E1599" s="274">
        <v>2.2799999999999998</v>
      </c>
      <c r="F1599" s="274"/>
      <c r="G1599" s="274"/>
      <c r="H1599" s="275">
        <v>27.07</v>
      </c>
      <c r="I1599" s="275">
        <v>27.07</v>
      </c>
      <c r="J1599" s="275"/>
      <c r="K1599" s="275"/>
      <c r="L1599" s="366">
        <v>11.89</v>
      </c>
      <c r="M1599" s="366">
        <v>11.89</v>
      </c>
      <c r="N1599" s="365" t="s">
        <v>138</v>
      </c>
      <c r="O1599" s="365" t="s">
        <v>138</v>
      </c>
      <c r="P1599" s="276"/>
      <c r="Q1599" s="276"/>
      <c r="R1599" s="276">
        <v>10</v>
      </c>
    </row>
    <row r="1600" spans="1:18" ht="72">
      <c r="A1600" s="272">
        <v>67</v>
      </c>
      <c r="B1600" s="269" t="s">
        <v>2811</v>
      </c>
      <c r="C1600" s="273" t="s">
        <v>2812</v>
      </c>
      <c r="D1600" s="274">
        <v>8.89</v>
      </c>
      <c r="E1600" s="274">
        <v>8.89</v>
      </c>
      <c r="F1600" s="274"/>
      <c r="G1600" s="274"/>
      <c r="H1600" s="275">
        <v>105.69</v>
      </c>
      <c r="I1600" s="275">
        <v>105.69</v>
      </c>
      <c r="J1600" s="275"/>
      <c r="K1600" s="275"/>
      <c r="L1600" s="365">
        <v>11.888638920134982</v>
      </c>
      <c r="M1600" s="365">
        <v>11.888638920134982</v>
      </c>
      <c r="N1600" s="365" t="s">
        <v>138</v>
      </c>
      <c r="O1600" s="365" t="s">
        <v>138</v>
      </c>
      <c r="P1600" s="276"/>
      <c r="Q1600" s="276"/>
      <c r="R1600" s="276">
        <v>10</v>
      </c>
    </row>
    <row r="1601" spans="1:18" ht="72">
      <c r="A1601" s="272">
        <v>68</v>
      </c>
      <c r="B1601" s="269" t="s">
        <v>2813</v>
      </c>
      <c r="C1601" s="273" t="s">
        <v>2814</v>
      </c>
      <c r="D1601" s="274">
        <v>15.8</v>
      </c>
      <c r="E1601" s="274">
        <v>15.8</v>
      </c>
      <c r="F1601" s="274"/>
      <c r="G1601" s="274"/>
      <c r="H1601" s="275">
        <v>187.82</v>
      </c>
      <c r="I1601" s="275">
        <v>187.82</v>
      </c>
      <c r="J1601" s="275"/>
      <c r="K1601" s="275"/>
      <c r="L1601" s="365">
        <v>11.887341772151897</v>
      </c>
      <c r="M1601" s="365">
        <v>11.887341772151897</v>
      </c>
      <c r="N1601" s="365" t="s">
        <v>138</v>
      </c>
      <c r="O1601" s="365" t="s">
        <v>138</v>
      </c>
      <c r="P1601" s="276"/>
      <c r="Q1601" s="276"/>
      <c r="R1601" s="276">
        <v>10</v>
      </c>
    </row>
    <row r="1602" spans="1:18" ht="72">
      <c r="A1602" s="272">
        <v>69</v>
      </c>
      <c r="B1602" s="269" t="s">
        <v>2815</v>
      </c>
      <c r="C1602" s="273" t="s">
        <v>2816</v>
      </c>
      <c r="D1602" s="274">
        <v>22.49</v>
      </c>
      <c r="E1602" s="274">
        <v>22.49</v>
      </c>
      <c r="F1602" s="274"/>
      <c r="G1602" s="274"/>
      <c r="H1602" s="275">
        <v>267.38</v>
      </c>
      <c r="I1602" s="275">
        <v>267.38</v>
      </c>
      <c r="J1602" s="275"/>
      <c r="K1602" s="275"/>
      <c r="L1602" s="365">
        <v>11.888839484215207</v>
      </c>
      <c r="M1602" s="365">
        <v>11.888839484215207</v>
      </c>
      <c r="N1602" s="365" t="s">
        <v>138</v>
      </c>
      <c r="O1602" s="365" t="s">
        <v>138</v>
      </c>
      <c r="P1602" s="276"/>
      <c r="Q1602" s="276"/>
      <c r="R1602" s="276">
        <v>10</v>
      </c>
    </row>
    <row r="1603" spans="1:18" ht="72">
      <c r="A1603" s="277">
        <v>70</v>
      </c>
      <c r="B1603" s="278" t="s">
        <v>2817</v>
      </c>
      <c r="C1603" s="279" t="s">
        <v>2818</v>
      </c>
      <c r="D1603" s="280">
        <v>19.37</v>
      </c>
      <c r="E1603" s="280">
        <v>18.64</v>
      </c>
      <c r="F1603" s="280">
        <v>0.73</v>
      </c>
      <c r="G1603" s="280"/>
      <c r="H1603" s="281">
        <v>226.3</v>
      </c>
      <c r="I1603" s="281">
        <v>221.57</v>
      </c>
      <c r="J1603" s="281">
        <v>4.7300000000000004</v>
      </c>
      <c r="K1603" s="281"/>
      <c r="L1603" s="366">
        <v>11.683014971605576</v>
      </c>
      <c r="M1603" s="366">
        <v>11.886802575107295</v>
      </c>
      <c r="N1603" s="366">
        <v>6.4794520547945211</v>
      </c>
      <c r="O1603" s="366" t="s">
        <v>138</v>
      </c>
      <c r="P1603" s="282"/>
      <c r="Q1603" s="282"/>
      <c r="R1603" s="282">
        <v>10</v>
      </c>
    </row>
    <row r="1604" spans="1:18" ht="12.75">
      <c r="A1604" s="101" t="s">
        <v>2819</v>
      </c>
      <c r="B1604" s="100"/>
      <c r="C1604" s="100"/>
      <c r="D1604" s="100"/>
      <c r="E1604" s="100"/>
      <c r="F1604" s="100"/>
      <c r="G1604" s="100"/>
      <c r="H1604" s="100"/>
      <c r="I1604" s="100"/>
      <c r="J1604" s="100"/>
      <c r="K1604" s="100"/>
      <c r="L1604" s="100"/>
      <c r="M1604" s="100"/>
      <c r="N1604" s="100"/>
      <c r="O1604" s="100"/>
      <c r="P1604" s="100"/>
      <c r="Q1604" s="100"/>
      <c r="R1604" s="100"/>
    </row>
    <row r="1605" spans="1:18" ht="24">
      <c r="A1605" s="272">
        <v>71</v>
      </c>
      <c r="B1605" s="269" t="s">
        <v>2820</v>
      </c>
      <c r="C1605" s="273" t="s">
        <v>2821</v>
      </c>
      <c r="D1605" s="274">
        <v>161.65</v>
      </c>
      <c r="E1605" s="274">
        <v>38.93</v>
      </c>
      <c r="F1605" s="274">
        <v>2.56</v>
      </c>
      <c r="G1605" s="274">
        <v>120.16</v>
      </c>
      <c r="H1605" s="275">
        <v>1760.63</v>
      </c>
      <c r="I1605" s="275">
        <v>462.94</v>
      </c>
      <c r="J1605" s="275">
        <v>16.55</v>
      </c>
      <c r="K1605" s="275">
        <v>1281.1400000000001</v>
      </c>
      <c r="L1605" s="365">
        <v>10.891617692545623</v>
      </c>
      <c r="M1605" s="365">
        <v>11.891600308245568</v>
      </c>
      <c r="N1605" s="365">
        <v>6.46484375</v>
      </c>
      <c r="O1605" s="365">
        <v>10.661950732356859</v>
      </c>
      <c r="P1605" s="276"/>
      <c r="Q1605" s="276"/>
      <c r="R1605" s="276">
        <v>11</v>
      </c>
    </row>
    <row r="1606" spans="1:18" ht="24">
      <c r="A1606" s="272">
        <v>72</v>
      </c>
      <c r="B1606" s="269" t="s">
        <v>2822</v>
      </c>
      <c r="C1606" s="273" t="s">
        <v>2823</v>
      </c>
      <c r="D1606" s="274">
        <v>97.57</v>
      </c>
      <c r="E1606" s="274">
        <v>26.34</v>
      </c>
      <c r="F1606" s="274">
        <v>1.46</v>
      </c>
      <c r="G1606" s="274">
        <v>69.77</v>
      </c>
      <c r="H1606" s="275">
        <v>957.16</v>
      </c>
      <c r="I1606" s="275">
        <v>313.24</v>
      </c>
      <c r="J1606" s="275">
        <v>9.4499999999999993</v>
      </c>
      <c r="K1606" s="275">
        <v>634.47</v>
      </c>
      <c r="L1606" s="365">
        <v>9.8099825766116631</v>
      </c>
      <c r="M1606" s="365">
        <v>11.892179195140471</v>
      </c>
      <c r="N1606" s="365">
        <v>6.4726027397260273</v>
      </c>
      <c r="O1606" s="365">
        <v>9.0937365629926905</v>
      </c>
      <c r="P1606" s="276"/>
      <c r="Q1606" s="276"/>
      <c r="R1606" s="276">
        <v>11</v>
      </c>
    </row>
    <row r="1607" spans="1:18" ht="36">
      <c r="A1607" s="272">
        <v>73</v>
      </c>
      <c r="B1607" s="269" t="s">
        <v>2824</v>
      </c>
      <c r="C1607" s="273" t="s">
        <v>2825</v>
      </c>
      <c r="D1607" s="274">
        <v>3.03</v>
      </c>
      <c r="E1607" s="274">
        <v>3.03</v>
      </c>
      <c r="F1607" s="274"/>
      <c r="G1607" s="274"/>
      <c r="H1607" s="275">
        <v>36.03</v>
      </c>
      <c r="I1607" s="275">
        <v>36.03</v>
      </c>
      <c r="J1607" s="275"/>
      <c r="K1607" s="275"/>
      <c r="L1607" s="365">
        <v>11.891089108910892</v>
      </c>
      <c r="M1607" s="365">
        <v>11.891089108910892</v>
      </c>
      <c r="N1607" s="365" t="s">
        <v>138</v>
      </c>
      <c r="O1607" s="365" t="s">
        <v>138</v>
      </c>
      <c r="P1607" s="276"/>
      <c r="Q1607" s="276"/>
      <c r="R1607" s="276">
        <v>11</v>
      </c>
    </row>
    <row r="1608" spans="1:18" ht="36">
      <c r="A1608" s="272">
        <v>74</v>
      </c>
      <c r="B1608" s="269" t="s">
        <v>2826</v>
      </c>
      <c r="C1608" s="273" t="s">
        <v>2827</v>
      </c>
      <c r="D1608" s="274">
        <v>12.64</v>
      </c>
      <c r="E1608" s="274">
        <v>12.64</v>
      </c>
      <c r="F1608" s="274"/>
      <c r="G1608" s="274"/>
      <c r="H1608" s="275">
        <v>150.34</v>
      </c>
      <c r="I1608" s="275">
        <v>150.34</v>
      </c>
      <c r="J1608" s="275"/>
      <c r="K1608" s="275"/>
      <c r="L1608" s="365">
        <v>11.893987341772151</v>
      </c>
      <c r="M1608" s="365">
        <v>11.893987341772151</v>
      </c>
      <c r="N1608" s="365" t="s">
        <v>138</v>
      </c>
      <c r="O1608" s="365" t="s">
        <v>138</v>
      </c>
      <c r="P1608" s="276"/>
      <c r="Q1608" s="276"/>
      <c r="R1608" s="276">
        <v>11</v>
      </c>
    </row>
    <row r="1609" spans="1:18" ht="48">
      <c r="A1609" s="272">
        <v>75</v>
      </c>
      <c r="B1609" s="269" t="s">
        <v>2828</v>
      </c>
      <c r="C1609" s="273" t="s">
        <v>2829</v>
      </c>
      <c r="D1609" s="274">
        <v>26.02</v>
      </c>
      <c r="E1609" s="274">
        <v>26.02</v>
      </c>
      <c r="F1609" s="274"/>
      <c r="G1609" s="274"/>
      <c r="H1609" s="275">
        <v>309.38</v>
      </c>
      <c r="I1609" s="275">
        <v>309.38</v>
      </c>
      <c r="J1609" s="275"/>
      <c r="K1609" s="275"/>
      <c r="L1609" s="365">
        <v>11.890084550345888</v>
      </c>
      <c r="M1609" s="365">
        <v>11.890084550345888</v>
      </c>
      <c r="N1609" s="365" t="s">
        <v>138</v>
      </c>
      <c r="O1609" s="365" t="s">
        <v>138</v>
      </c>
      <c r="P1609" s="276"/>
      <c r="Q1609" s="276"/>
      <c r="R1609" s="276">
        <v>11</v>
      </c>
    </row>
    <row r="1610" spans="1:18" ht="48">
      <c r="A1610" s="272">
        <v>76</v>
      </c>
      <c r="B1610" s="269" t="s">
        <v>2830</v>
      </c>
      <c r="C1610" s="273" t="s">
        <v>2831</v>
      </c>
      <c r="D1610" s="274">
        <v>35.630000000000003</v>
      </c>
      <c r="E1610" s="274">
        <v>35.630000000000003</v>
      </c>
      <c r="F1610" s="274"/>
      <c r="G1610" s="274"/>
      <c r="H1610" s="275">
        <v>423.69</v>
      </c>
      <c r="I1610" s="275">
        <v>423.69</v>
      </c>
      <c r="J1610" s="275"/>
      <c r="K1610" s="275"/>
      <c r="L1610" s="365">
        <v>11.891383665450462</v>
      </c>
      <c r="M1610" s="365">
        <v>11.891383665450462</v>
      </c>
      <c r="N1610" s="365" t="s">
        <v>138</v>
      </c>
      <c r="O1610" s="365" t="s">
        <v>138</v>
      </c>
      <c r="P1610" s="276"/>
      <c r="Q1610" s="276"/>
      <c r="R1610" s="276">
        <v>11</v>
      </c>
    </row>
    <row r="1611" spans="1:18" ht="48">
      <c r="A1611" s="277">
        <v>77</v>
      </c>
      <c r="B1611" s="278" t="s">
        <v>2832</v>
      </c>
      <c r="C1611" s="279" t="s">
        <v>2833</v>
      </c>
      <c r="D1611" s="280">
        <v>31.44</v>
      </c>
      <c r="E1611" s="280">
        <v>30.34</v>
      </c>
      <c r="F1611" s="280">
        <v>1.1000000000000001</v>
      </c>
      <c r="G1611" s="280"/>
      <c r="H1611" s="281">
        <v>367.83</v>
      </c>
      <c r="I1611" s="281">
        <v>360.74</v>
      </c>
      <c r="J1611" s="281">
        <v>7.09</v>
      </c>
      <c r="K1611" s="281"/>
      <c r="L1611" s="366">
        <v>11.699427480916029</v>
      </c>
      <c r="M1611" s="366">
        <v>11.889914304548451</v>
      </c>
      <c r="N1611" s="366">
        <v>6.4454545454545444</v>
      </c>
      <c r="O1611" s="366" t="s">
        <v>138</v>
      </c>
      <c r="P1611" s="282"/>
      <c r="Q1611" s="282"/>
      <c r="R1611" s="282">
        <v>11</v>
      </c>
    </row>
    <row r="1612" spans="1:18" ht="12.75">
      <c r="A1612" s="101" t="s">
        <v>2834</v>
      </c>
      <c r="B1612" s="100"/>
      <c r="C1612" s="100"/>
      <c r="D1612" s="100"/>
      <c r="E1612" s="100"/>
      <c r="F1612" s="100"/>
      <c r="G1612" s="100"/>
      <c r="H1612" s="100"/>
      <c r="I1612" s="100"/>
      <c r="J1612" s="100"/>
      <c r="K1612" s="100"/>
      <c r="L1612" s="100"/>
      <c r="M1612" s="100"/>
      <c r="N1612" s="100"/>
      <c r="O1612" s="100"/>
      <c r="P1612" s="100"/>
      <c r="Q1612" s="100"/>
      <c r="R1612" s="100"/>
    </row>
    <row r="1613" spans="1:18" ht="24">
      <c r="A1613" s="272">
        <v>78</v>
      </c>
      <c r="B1613" s="269" t="s">
        <v>2835</v>
      </c>
      <c r="C1613" s="273" t="s">
        <v>2836</v>
      </c>
      <c r="D1613" s="274">
        <v>285.81</v>
      </c>
      <c r="E1613" s="274">
        <v>52.37</v>
      </c>
      <c r="F1613" s="274">
        <v>4.76</v>
      </c>
      <c r="G1613" s="274">
        <v>228.68</v>
      </c>
      <c r="H1613" s="275">
        <v>3093.71</v>
      </c>
      <c r="I1613" s="275">
        <v>622.71</v>
      </c>
      <c r="J1613" s="275">
        <v>30.73</v>
      </c>
      <c r="K1613" s="275">
        <v>2440.27</v>
      </c>
      <c r="L1613" s="365">
        <v>10.824358839788671</v>
      </c>
      <c r="M1613" s="365">
        <v>11.890586213481003</v>
      </c>
      <c r="N1613" s="365">
        <v>6.4558823529411766</v>
      </c>
      <c r="O1613" s="365">
        <v>10.671112471576</v>
      </c>
      <c r="P1613" s="276"/>
      <c r="Q1613" s="276"/>
      <c r="R1613" s="276">
        <v>12</v>
      </c>
    </row>
    <row r="1614" spans="1:18" ht="24">
      <c r="A1614" s="272">
        <v>79</v>
      </c>
      <c r="B1614" s="269" t="s">
        <v>2837</v>
      </c>
      <c r="C1614" s="273" t="s">
        <v>2838</v>
      </c>
      <c r="D1614" s="274">
        <v>170.6</v>
      </c>
      <c r="E1614" s="274">
        <v>36.29</v>
      </c>
      <c r="F1614" s="274">
        <v>2.56</v>
      </c>
      <c r="G1614" s="274">
        <v>131.75</v>
      </c>
      <c r="H1614" s="275">
        <v>1646.21</v>
      </c>
      <c r="I1614" s="275">
        <v>431.49</v>
      </c>
      <c r="J1614" s="275">
        <v>16.55</v>
      </c>
      <c r="K1614" s="275">
        <v>1198.17</v>
      </c>
      <c r="L1614" s="365">
        <v>9.6495310668229788</v>
      </c>
      <c r="M1614" s="365">
        <v>11.890052356020943</v>
      </c>
      <c r="N1614" s="365">
        <v>6.46484375</v>
      </c>
      <c r="O1614" s="365">
        <v>9.0942694497153713</v>
      </c>
      <c r="P1614" s="276"/>
      <c r="Q1614" s="276"/>
      <c r="R1614" s="276">
        <v>12</v>
      </c>
    </row>
    <row r="1615" spans="1:18" ht="36">
      <c r="A1615" s="272">
        <v>80</v>
      </c>
      <c r="B1615" s="269" t="s">
        <v>2839</v>
      </c>
      <c r="C1615" s="273" t="s">
        <v>2840</v>
      </c>
      <c r="D1615" s="274">
        <v>5.0199999999999996</v>
      </c>
      <c r="E1615" s="274">
        <v>5.0199999999999996</v>
      </c>
      <c r="F1615" s="274"/>
      <c r="G1615" s="274"/>
      <c r="H1615" s="275">
        <v>59.64</v>
      </c>
      <c r="I1615" s="275">
        <v>59.64</v>
      </c>
      <c r="J1615" s="275"/>
      <c r="K1615" s="275"/>
      <c r="L1615" s="366">
        <v>11.89</v>
      </c>
      <c r="M1615" s="366">
        <v>11.89</v>
      </c>
      <c r="N1615" s="365" t="s">
        <v>138</v>
      </c>
      <c r="O1615" s="365" t="s">
        <v>138</v>
      </c>
      <c r="P1615" s="276"/>
      <c r="Q1615" s="276"/>
      <c r="R1615" s="276">
        <v>12</v>
      </c>
    </row>
    <row r="1616" spans="1:18" ht="36">
      <c r="A1616" s="272">
        <v>81</v>
      </c>
      <c r="B1616" s="269" t="s">
        <v>2841</v>
      </c>
      <c r="C1616" s="273" t="s">
        <v>2842</v>
      </c>
      <c r="D1616" s="274">
        <v>20.059999999999999</v>
      </c>
      <c r="E1616" s="274">
        <v>20.059999999999999</v>
      </c>
      <c r="F1616" s="274"/>
      <c r="G1616" s="274"/>
      <c r="H1616" s="275">
        <v>238.56</v>
      </c>
      <c r="I1616" s="275">
        <v>238.56</v>
      </c>
      <c r="J1616" s="275"/>
      <c r="K1616" s="275"/>
      <c r="L1616" s="365">
        <v>11.89232303090728</v>
      </c>
      <c r="M1616" s="365">
        <v>11.89232303090728</v>
      </c>
      <c r="N1616" s="365" t="s">
        <v>138</v>
      </c>
      <c r="O1616" s="365" t="s">
        <v>138</v>
      </c>
      <c r="P1616" s="276"/>
      <c r="Q1616" s="276"/>
      <c r="R1616" s="276">
        <v>12</v>
      </c>
    </row>
    <row r="1617" spans="1:18" ht="48">
      <c r="A1617" s="272">
        <v>82</v>
      </c>
      <c r="B1617" s="269" t="s">
        <v>2843</v>
      </c>
      <c r="C1617" s="273" t="s">
        <v>2844</v>
      </c>
      <c r="D1617" s="274">
        <v>41.54</v>
      </c>
      <c r="E1617" s="274">
        <v>41.17</v>
      </c>
      <c r="F1617" s="274">
        <v>0.37</v>
      </c>
      <c r="G1617" s="274"/>
      <c r="H1617" s="275">
        <v>491.91</v>
      </c>
      <c r="I1617" s="275">
        <v>489.55</v>
      </c>
      <c r="J1617" s="275">
        <v>2.36</v>
      </c>
      <c r="K1617" s="275"/>
      <c r="L1617" s="365">
        <v>11.841839191141069</v>
      </c>
      <c r="M1617" s="365">
        <v>11.890940004857907</v>
      </c>
      <c r="N1617" s="365">
        <v>6.3783783783783781</v>
      </c>
      <c r="O1617" s="365" t="s">
        <v>138</v>
      </c>
      <c r="P1617" s="276"/>
      <c r="Q1617" s="276"/>
      <c r="R1617" s="276">
        <v>12</v>
      </c>
    </row>
    <row r="1618" spans="1:18" ht="48">
      <c r="A1618" s="272">
        <v>83</v>
      </c>
      <c r="B1618" s="269" t="s">
        <v>2845</v>
      </c>
      <c r="C1618" s="273" t="s">
        <v>2846</v>
      </c>
      <c r="D1618" s="274">
        <v>56.9</v>
      </c>
      <c r="E1618" s="274">
        <v>56.53</v>
      </c>
      <c r="F1618" s="274">
        <v>0.37</v>
      </c>
      <c r="G1618" s="274"/>
      <c r="H1618" s="275">
        <v>674.55</v>
      </c>
      <c r="I1618" s="275">
        <v>672.19</v>
      </c>
      <c r="J1618" s="275">
        <v>2.36</v>
      </c>
      <c r="K1618" s="275"/>
      <c r="L1618" s="365">
        <v>11.855008787346222</v>
      </c>
      <c r="M1618" s="365">
        <v>11.890854413585707</v>
      </c>
      <c r="N1618" s="365">
        <v>6.3783783783783781</v>
      </c>
      <c r="O1618" s="365" t="s">
        <v>138</v>
      </c>
      <c r="P1618" s="276"/>
      <c r="Q1618" s="276"/>
      <c r="R1618" s="276">
        <v>12</v>
      </c>
    </row>
    <row r="1619" spans="1:18" ht="48">
      <c r="A1619" s="277">
        <v>84</v>
      </c>
      <c r="B1619" s="278" t="s">
        <v>2847</v>
      </c>
      <c r="C1619" s="279" t="s">
        <v>2848</v>
      </c>
      <c r="D1619" s="280">
        <v>49.2</v>
      </c>
      <c r="E1619" s="280">
        <v>47.37</v>
      </c>
      <c r="F1619" s="280">
        <v>1.83</v>
      </c>
      <c r="G1619" s="280"/>
      <c r="H1619" s="281">
        <v>575.01</v>
      </c>
      <c r="I1619" s="281">
        <v>563.19000000000005</v>
      </c>
      <c r="J1619" s="281">
        <v>11.82</v>
      </c>
      <c r="K1619" s="281"/>
      <c r="L1619" s="366">
        <v>11.687195121951218</v>
      </c>
      <c r="M1619" s="366">
        <v>11.889170360987968</v>
      </c>
      <c r="N1619" s="366">
        <v>6.4590163934426226</v>
      </c>
      <c r="O1619" s="366" t="s">
        <v>138</v>
      </c>
      <c r="P1619" s="282"/>
      <c r="Q1619" s="282"/>
      <c r="R1619" s="282">
        <v>12</v>
      </c>
    </row>
    <row r="1620" spans="1:18" ht="12.75">
      <c r="A1620" s="101" t="s">
        <v>2849</v>
      </c>
      <c r="B1620" s="100"/>
      <c r="C1620" s="100"/>
      <c r="D1620" s="100"/>
      <c r="E1620" s="100"/>
      <c r="F1620" s="100"/>
      <c r="G1620" s="100"/>
      <c r="H1620" s="100"/>
      <c r="I1620" s="100"/>
      <c r="J1620" s="100"/>
      <c r="K1620" s="100"/>
      <c r="L1620" s="100"/>
      <c r="M1620" s="100"/>
      <c r="N1620" s="100"/>
      <c r="O1620" s="100"/>
      <c r="P1620" s="100"/>
      <c r="Q1620" s="100"/>
      <c r="R1620" s="100"/>
    </row>
    <row r="1621" spans="1:18" ht="24">
      <c r="A1621" s="272">
        <v>85</v>
      </c>
      <c r="B1621" s="269" t="s">
        <v>2850</v>
      </c>
      <c r="C1621" s="273" t="s">
        <v>2851</v>
      </c>
      <c r="D1621" s="274">
        <v>299.07</v>
      </c>
      <c r="E1621" s="274">
        <v>63.8</v>
      </c>
      <c r="F1621" s="274">
        <v>6.59</v>
      </c>
      <c r="G1621" s="274">
        <v>228.68</v>
      </c>
      <c r="H1621" s="275">
        <v>3241.39</v>
      </c>
      <c r="I1621" s="275">
        <v>758.57</v>
      </c>
      <c r="J1621" s="275">
        <v>42.55</v>
      </c>
      <c r="K1621" s="275">
        <v>2440.27</v>
      </c>
      <c r="L1621" s="365">
        <v>10.838231852074765</v>
      </c>
      <c r="M1621" s="365">
        <v>11.889811912225706</v>
      </c>
      <c r="N1621" s="365">
        <v>6.4567526555386943</v>
      </c>
      <c r="O1621" s="365">
        <v>10.671112471576</v>
      </c>
      <c r="P1621" s="276"/>
      <c r="Q1621" s="276"/>
      <c r="R1621" s="276">
        <v>13</v>
      </c>
    </row>
    <row r="1622" spans="1:18" ht="24">
      <c r="A1622" s="272">
        <v>86</v>
      </c>
      <c r="B1622" s="269" t="s">
        <v>2852</v>
      </c>
      <c r="C1622" s="273" t="s">
        <v>2853</v>
      </c>
      <c r="D1622" s="274">
        <v>179</v>
      </c>
      <c r="E1622" s="274">
        <v>43.59</v>
      </c>
      <c r="F1622" s="274">
        <v>3.66</v>
      </c>
      <c r="G1622" s="274">
        <v>131.75</v>
      </c>
      <c r="H1622" s="275">
        <v>1740.11</v>
      </c>
      <c r="I1622" s="275">
        <v>518.29999999999995</v>
      </c>
      <c r="J1622" s="275">
        <v>23.64</v>
      </c>
      <c r="K1622" s="275">
        <v>1198.17</v>
      </c>
      <c r="L1622" s="365">
        <v>9.7212849162011175</v>
      </c>
      <c r="M1622" s="365">
        <v>11.890341821518694</v>
      </c>
      <c r="N1622" s="365">
        <v>6.4590163934426226</v>
      </c>
      <c r="O1622" s="365">
        <v>9.0942694497153713</v>
      </c>
      <c r="P1622" s="276"/>
      <c r="Q1622" s="276"/>
      <c r="R1622" s="276">
        <v>13</v>
      </c>
    </row>
    <row r="1623" spans="1:18" ht="36">
      <c r="A1623" s="272">
        <v>87</v>
      </c>
      <c r="B1623" s="269" t="s">
        <v>2854</v>
      </c>
      <c r="C1623" s="273" t="s">
        <v>2855</v>
      </c>
      <c r="D1623" s="274">
        <v>6.48</v>
      </c>
      <c r="E1623" s="274">
        <v>6.48</v>
      </c>
      <c r="F1623" s="274"/>
      <c r="G1623" s="274"/>
      <c r="H1623" s="275">
        <v>77.040000000000006</v>
      </c>
      <c r="I1623" s="275">
        <v>77.040000000000006</v>
      </c>
      <c r="J1623" s="275"/>
      <c r="K1623" s="275"/>
      <c r="L1623" s="365">
        <v>11.888888888888889</v>
      </c>
      <c r="M1623" s="365">
        <v>11.888888888888889</v>
      </c>
      <c r="N1623" s="365" t="s">
        <v>138</v>
      </c>
      <c r="O1623" s="365" t="s">
        <v>138</v>
      </c>
      <c r="P1623" s="276"/>
      <c r="Q1623" s="276"/>
      <c r="R1623" s="276">
        <v>13</v>
      </c>
    </row>
    <row r="1624" spans="1:18" ht="36">
      <c r="A1624" s="272">
        <v>88</v>
      </c>
      <c r="B1624" s="269" t="s">
        <v>2856</v>
      </c>
      <c r="C1624" s="273" t="s">
        <v>2857</v>
      </c>
      <c r="D1624" s="274">
        <v>25.71</v>
      </c>
      <c r="E1624" s="274">
        <v>25.71</v>
      </c>
      <c r="F1624" s="274"/>
      <c r="G1624" s="274"/>
      <c r="H1624" s="275">
        <v>305.66000000000003</v>
      </c>
      <c r="I1624" s="275">
        <v>305.66000000000003</v>
      </c>
      <c r="J1624" s="275"/>
      <c r="K1624" s="275"/>
      <c r="L1624" s="365">
        <v>11.888759237650721</v>
      </c>
      <c r="M1624" s="365">
        <v>11.888759237650721</v>
      </c>
      <c r="N1624" s="365" t="s">
        <v>138</v>
      </c>
      <c r="O1624" s="365" t="s">
        <v>138</v>
      </c>
      <c r="P1624" s="276"/>
      <c r="Q1624" s="276"/>
      <c r="R1624" s="276">
        <v>13</v>
      </c>
    </row>
    <row r="1625" spans="1:18" ht="48">
      <c r="A1625" s="272">
        <v>89</v>
      </c>
      <c r="B1625" s="269" t="s">
        <v>2858</v>
      </c>
      <c r="C1625" s="273" t="s">
        <v>2859</v>
      </c>
      <c r="D1625" s="274">
        <v>53.61</v>
      </c>
      <c r="E1625" s="274">
        <v>52.88</v>
      </c>
      <c r="F1625" s="274">
        <v>0.73</v>
      </c>
      <c r="G1625" s="274"/>
      <c r="H1625" s="275">
        <v>633.44000000000005</v>
      </c>
      <c r="I1625" s="275">
        <v>628.71</v>
      </c>
      <c r="J1625" s="275">
        <v>4.7300000000000004</v>
      </c>
      <c r="K1625" s="275"/>
      <c r="L1625" s="365">
        <v>11.815706024995338</v>
      </c>
      <c r="M1625" s="365">
        <v>11.889372163388805</v>
      </c>
      <c r="N1625" s="365">
        <v>6.4794520547945211</v>
      </c>
      <c r="O1625" s="365" t="s">
        <v>138</v>
      </c>
      <c r="P1625" s="276"/>
      <c r="Q1625" s="276"/>
      <c r="R1625" s="276">
        <v>13</v>
      </c>
    </row>
    <row r="1626" spans="1:18" ht="48">
      <c r="A1626" s="272">
        <v>90</v>
      </c>
      <c r="B1626" s="269" t="s">
        <v>2860</v>
      </c>
      <c r="C1626" s="273" t="s">
        <v>2861</v>
      </c>
      <c r="D1626" s="274">
        <v>73.040000000000006</v>
      </c>
      <c r="E1626" s="274">
        <v>72.31</v>
      </c>
      <c r="F1626" s="274">
        <v>0.73</v>
      </c>
      <c r="G1626" s="274"/>
      <c r="H1626" s="275">
        <v>864.54</v>
      </c>
      <c r="I1626" s="275">
        <v>859.81</v>
      </c>
      <c r="J1626" s="275">
        <v>4.7300000000000004</v>
      </c>
      <c r="K1626" s="275"/>
      <c r="L1626" s="365">
        <v>11.836527929901422</v>
      </c>
      <c r="M1626" s="365">
        <v>11.890609874152952</v>
      </c>
      <c r="N1626" s="365">
        <v>6.4794520547945211</v>
      </c>
      <c r="O1626" s="365" t="s">
        <v>138</v>
      </c>
      <c r="P1626" s="276"/>
      <c r="Q1626" s="276"/>
      <c r="R1626" s="276">
        <v>13</v>
      </c>
    </row>
    <row r="1627" spans="1:18" ht="48">
      <c r="A1627" s="277">
        <v>91</v>
      </c>
      <c r="B1627" s="278" t="s">
        <v>2862</v>
      </c>
      <c r="C1627" s="279" t="s">
        <v>2863</v>
      </c>
      <c r="D1627" s="280">
        <v>65.16</v>
      </c>
      <c r="E1627" s="280">
        <v>62.23</v>
      </c>
      <c r="F1627" s="280">
        <v>2.93</v>
      </c>
      <c r="G1627" s="280"/>
      <c r="H1627" s="281">
        <v>758.79</v>
      </c>
      <c r="I1627" s="281">
        <v>739.88</v>
      </c>
      <c r="J1627" s="281">
        <v>18.91</v>
      </c>
      <c r="K1627" s="281"/>
      <c r="L1627" s="366">
        <v>11.645027624309392</v>
      </c>
      <c r="M1627" s="366">
        <v>11.88944239112968</v>
      </c>
      <c r="N1627" s="366">
        <v>6.4539249146757678</v>
      </c>
      <c r="O1627" s="366" t="s">
        <v>138</v>
      </c>
      <c r="P1627" s="282"/>
      <c r="Q1627" s="282"/>
      <c r="R1627" s="282">
        <v>13</v>
      </c>
    </row>
    <row r="1628" spans="1:18" ht="12.75">
      <c r="A1628" s="101" t="s">
        <v>2864</v>
      </c>
      <c r="B1628" s="100"/>
      <c r="C1628" s="100"/>
      <c r="D1628" s="100"/>
      <c r="E1628" s="100"/>
      <c r="F1628" s="100"/>
      <c r="G1628" s="100"/>
      <c r="H1628" s="100"/>
      <c r="I1628" s="100"/>
      <c r="J1628" s="100"/>
      <c r="K1628" s="100"/>
      <c r="L1628" s="100"/>
      <c r="M1628" s="100"/>
      <c r="N1628" s="100"/>
      <c r="O1628" s="100"/>
      <c r="P1628" s="100"/>
      <c r="Q1628" s="100"/>
      <c r="R1628" s="100"/>
    </row>
    <row r="1629" spans="1:18" ht="36">
      <c r="A1629" s="272">
        <v>92</v>
      </c>
      <c r="B1629" s="269" t="s">
        <v>2865</v>
      </c>
      <c r="C1629" s="273" t="s">
        <v>2866</v>
      </c>
      <c r="D1629" s="274">
        <v>166.97</v>
      </c>
      <c r="E1629" s="274">
        <v>36.28</v>
      </c>
      <c r="F1629" s="274">
        <v>1.83</v>
      </c>
      <c r="G1629" s="274">
        <v>128.86000000000001</v>
      </c>
      <c r="H1629" s="275">
        <v>2242.85</v>
      </c>
      <c r="I1629" s="275">
        <v>431.33</v>
      </c>
      <c r="J1629" s="275">
        <v>11.82</v>
      </c>
      <c r="K1629" s="275">
        <v>1799.7</v>
      </c>
      <c r="L1629" s="365">
        <v>13.43265257231838</v>
      </c>
      <c r="M1629" s="365">
        <v>11.888919514884233</v>
      </c>
      <c r="N1629" s="365">
        <v>6.4590163934426226</v>
      </c>
      <c r="O1629" s="365">
        <v>13.966320037249726</v>
      </c>
      <c r="P1629" s="276"/>
      <c r="Q1629" s="276"/>
      <c r="R1629" s="276">
        <v>14</v>
      </c>
    </row>
    <row r="1630" spans="1:18" ht="36">
      <c r="A1630" s="272">
        <v>93</v>
      </c>
      <c r="B1630" s="269" t="s">
        <v>2867</v>
      </c>
      <c r="C1630" s="273" t="s">
        <v>2868</v>
      </c>
      <c r="D1630" s="274">
        <v>101.82</v>
      </c>
      <c r="E1630" s="274">
        <v>26.9</v>
      </c>
      <c r="F1630" s="274">
        <v>0.73</v>
      </c>
      <c r="G1630" s="274">
        <v>74.19</v>
      </c>
      <c r="H1630" s="275">
        <v>1361.7</v>
      </c>
      <c r="I1630" s="275">
        <v>319.86</v>
      </c>
      <c r="J1630" s="275">
        <v>4.7300000000000004</v>
      </c>
      <c r="K1630" s="275">
        <v>1037.1099999999999</v>
      </c>
      <c r="L1630" s="365">
        <v>13.373600471420154</v>
      </c>
      <c r="M1630" s="365">
        <v>11.890706319702604</v>
      </c>
      <c r="N1630" s="365">
        <v>6.4794520547945211</v>
      </c>
      <c r="O1630" s="365">
        <v>13.979107696455047</v>
      </c>
      <c r="P1630" s="276"/>
      <c r="Q1630" s="276"/>
      <c r="R1630" s="276">
        <v>14</v>
      </c>
    </row>
    <row r="1631" spans="1:18" ht="36">
      <c r="A1631" s="272">
        <v>94</v>
      </c>
      <c r="B1631" s="269" t="s">
        <v>2869</v>
      </c>
      <c r="C1631" s="273" t="s">
        <v>2870</v>
      </c>
      <c r="D1631" s="274">
        <v>2.2400000000000002</v>
      </c>
      <c r="E1631" s="274">
        <v>2.2400000000000002</v>
      </c>
      <c r="F1631" s="274"/>
      <c r="G1631" s="274"/>
      <c r="H1631" s="275">
        <v>26.66</v>
      </c>
      <c r="I1631" s="275">
        <v>26.66</v>
      </c>
      <c r="J1631" s="275"/>
      <c r="K1631" s="275"/>
      <c r="L1631" s="366">
        <v>11.89</v>
      </c>
      <c r="M1631" s="366">
        <v>11.89</v>
      </c>
      <c r="N1631" s="365" t="s">
        <v>138</v>
      </c>
      <c r="O1631" s="365" t="s">
        <v>138</v>
      </c>
      <c r="P1631" s="276"/>
      <c r="Q1631" s="276"/>
      <c r="R1631" s="276">
        <v>14</v>
      </c>
    </row>
    <row r="1632" spans="1:18" ht="36">
      <c r="A1632" s="272">
        <v>95</v>
      </c>
      <c r="B1632" s="269" t="s">
        <v>2871</v>
      </c>
      <c r="C1632" s="273" t="s">
        <v>2872</v>
      </c>
      <c r="D1632" s="274">
        <v>8.8699999999999992</v>
      </c>
      <c r="E1632" s="274">
        <v>8.8699999999999992</v>
      </c>
      <c r="F1632" s="274"/>
      <c r="G1632" s="274"/>
      <c r="H1632" s="275">
        <v>105.41</v>
      </c>
      <c r="I1632" s="275">
        <v>105.41</v>
      </c>
      <c r="J1632" s="275"/>
      <c r="K1632" s="275"/>
      <c r="L1632" s="366">
        <v>11.89</v>
      </c>
      <c r="M1632" s="366">
        <v>11.89</v>
      </c>
      <c r="N1632" s="365" t="s">
        <v>138</v>
      </c>
      <c r="O1632" s="365" t="s">
        <v>138</v>
      </c>
      <c r="P1632" s="276"/>
      <c r="Q1632" s="276"/>
      <c r="R1632" s="276">
        <v>14</v>
      </c>
    </row>
    <row r="1633" spans="1:18" ht="60">
      <c r="A1633" s="272">
        <v>96</v>
      </c>
      <c r="B1633" s="269" t="s">
        <v>2873</v>
      </c>
      <c r="C1633" s="273" t="s">
        <v>2874</v>
      </c>
      <c r="D1633" s="274">
        <v>20.23</v>
      </c>
      <c r="E1633" s="274">
        <v>20.23</v>
      </c>
      <c r="F1633" s="274"/>
      <c r="G1633" s="274"/>
      <c r="H1633" s="275">
        <v>240.49</v>
      </c>
      <c r="I1633" s="275">
        <v>240.49</v>
      </c>
      <c r="J1633" s="275"/>
      <c r="K1633" s="275"/>
      <c r="L1633" s="365">
        <v>11.88779041028176</v>
      </c>
      <c r="M1633" s="365">
        <v>11.88779041028176</v>
      </c>
      <c r="N1633" s="365" t="s">
        <v>138</v>
      </c>
      <c r="O1633" s="365" t="s">
        <v>138</v>
      </c>
      <c r="P1633" s="276"/>
      <c r="Q1633" s="276"/>
      <c r="R1633" s="276">
        <v>14</v>
      </c>
    </row>
    <row r="1634" spans="1:18" ht="60">
      <c r="A1634" s="272">
        <v>97</v>
      </c>
      <c r="B1634" s="269" t="s">
        <v>2875</v>
      </c>
      <c r="C1634" s="273" t="s">
        <v>2876</v>
      </c>
      <c r="D1634" s="274">
        <v>27.14</v>
      </c>
      <c r="E1634" s="274">
        <v>27.14</v>
      </c>
      <c r="F1634" s="274"/>
      <c r="G1634" s="274"/>
      <c r="H1634" s="275">
        <v>322.7</v>
      </c>
      <c r="I1634" s="275">
        <v>322.7</v>
      </c>
      <c r="J1634" s="275"/>
      <c r="K1634" s="275"/>
      <c r="L1634" s="365">
        <v>11.890198968312454</v>
      </c>
      <c r="M1634" s="365">
        <v>11.890198968312454</v>
      </c>
      <c r="N1634" s="365" t="s">
        <v>138</v>
      </c>
      <c r="O1634" s="365" t="s">
        <v>138</v>
      </c>
      <c r="P1634" s="276"/>
      <c r="Q1634" s="276"/>
      <c r="R1634" s="276">
        <v>14</v>
      </c>
    </row>
    <row r="1635" spans="1:18" ht="48">
      <c r="A1635" s="277">
        <v>98</v>
      </c>
      <c r="B1635" s="278" t="s">
        <v>2877</v>
      </c>
      <c r="C1635" s="279" t="s">
        <v>2878</v>
      </c>
      <c r="D1635" s="280">
        <v>26.39</v>
      </c>
      <c r="E1635" s="280">
        <v>26.39</v>
      </c>
      <c r="F1635" s="280"/>
      <c r="G1635" s="280"/>
      <c r="H1635" s="281">
        <v>313.8</v>
      </c>
      <c r="I1635" s="281">
        <v>313.8</v>
      </c>
      <c r="J1635" s="281"/>
      <c r="K1635" s="281"/>
      <c r="L1635" s="366">
        <v>11.890867752936719</v>
      </c>
      <c r="M1635" s="366">
        <v>11.890867752936719</v>
      </c>
      <c r="N1635" s="366" t="s">
        <v>138</v>
      </c>
      <c r="O1635" s="366" t="s">
        <v>138</v>
      </c>
      <c r="P1635" s="282"/>
      <c r="Q1635" s="282"/>
      <c r="R1635" s="282">
        <v>14</v>
      </c>
    </row>
    <row r="1636" spans="1:18" ht="12.75">
      <c r="A1636" s="101" t="s">
        <v>2879</v>
      </c>
      <c r="B1636" s="100"/>
      <c r="C1636" s="100"/>
      <c r="D1636" s="100"/>
      <c r="E1636" s="100"/>
      <c r="F1636" s="100"/>
      <c r="G1636" s="100"/>
      <c r="H1636" s="100"/>
      <c r="I1636" s="100"/>
      <c r="J1636" s="100"/>
      <c r="K1636" s="100"/>
      <c r="L1636" s="100"/>
      <c r="M1636" s="100"/>
      <c r="N1636" s="100"/>
      <c r="O1636" s="100"/>
      <c r="P1636" s="100"/>
      <c r="Q1636" s="100"/>
      <c r="R1636" s="100"/>
    </row>
    <row r="1637" spans="1:18" ht="36">
      <c r="A1637" s="272">
        <v>99</v>
      </c>
      <c r="B1637" s="269" t="s">
        <v>2880</v>
      </c>
      <c r="C1637" s="273" t="s">
        <v>2881</v>
      </c>
      <c r="D1637" s="274">
        <v>370.54</v>
      </c>
      <c r="E1637" s="274">
        <v>60.53</v>
      </c>
      <c r="F1637" s="274">
        <v>5.49</v>
      </c>
      <c r="G1637" s="274">
        <v>304.52</v>
      </c>
      <c r="H1637" s="275">
        <v>3683.47</v>
      </c>
      <c r="I1637" s="275">
        <v>719.69</v>
      </c>
      <c r="J1637" s="275">
        <v>35.46</v>
      </c>
      <c r="K1637" s="275">
        <v>2928.32</v>
      </c>
      <c r="L1637" s="365">
        <v>9.9408161062233482</v>
      </c>
      <c r="M1637" s="365">
        <v>11.88980670741781</v>
      </c>
      <c r="N1637" s="365">
        <v>6.4590163934426226</v>
      </c>
      <c r="O1637" s="365">
        <v>9.6161828451333253</v>
      </c>
      <c r="P1637" s="276"/>
      <c r="Q1637" s="276"/>
      <c r="R1637" s="276">
        <v>15</v>
      </c>
    </row>
    <row r="1638" spans="1:18" ht="36">
      <c r="A1638" s="272">
        <v>100</v>
      </c>
      <c r="B1638" s="269" t="s">
        <v>2882</v>
      </c>
      <c r="C1638" s="273" t="s">
        <v>2883</v>
      </c>
      <c r="D1638" s="274">
        <v>236.32</v>
      </c>
      <c r="E1638" s="274">
        <v>42.08</v>
      </c>
      <c r="F1638" s="274">
        <v>2.93</v>
      </c>
      <c r="G1638" s="274">
        <v>191.31</v>
      </c>
      <c r="H1638" s="275">
        <v>3191.39</v>
      </c>
      <c r="I1638" s="275">
        <v>500.39</v>
      </c>
      <c r="J1638" s="275">
        <v>18.91</v>
      </c>
      <c r="K1638" s="275">
        <v>2672.09</v>
      </c>
      <c r="L1638" s="365">
        <v>13.504527758970887</v>
      </c>
      <c r="M1638" s="365">
        <v>11.891397338403042</v>
      </c>
      <c r="N1638" s="365">
        <v>6.4539249146757678</v>
      </c>
      <c r="O1638" s="365">
        <v>13.967330510689457</v>
      </c>
      <c r="P1638" s="276"/>
      <c r="Q1638" s="276"/>
      <c r="R1638" s="276">
        <v>15</v>
      </c>
    </row>
    <row r="1639" spans="1:18" ht="36">
      <c r="A1639" s="272">
        <v>101</v>
      </c>
      <c r="B1639" s="269" t="s">
        <v>2884</v>
      </c>
      <c r="C1639" s="273" t="s">
        <v>2885</v>
      </c>
      <c r="D1639" s="274">
        <v>4.4800000000000004</v>
      </c>
      <c r="E1639" s="274">
        <v>4.4800000000000004</v>
      </c>
      <c r="F1639" s="274"/>
      <c r="G1639" s="274"/>
      <c r="H1639" s="275">
        <v>53.31</v>
      </c>
      <c r="I1639" s="275">
        <v>53.31</v>
      </c>
      <c r="J1639" s="275"/>
      <c r="K1639" s="275"/>
      <c r="L1639" s="366">
        <v>11.89</v>
      </c>
      <c r="M1639" s="366">
        <v>11.89</v>
      </c>
      <c r="N1639" s="365" t="s">
        <v>138</v>
      </c>
      <c r="O1639" s="365" t="s">
        <v>138</v>
      </c>
      <c r="P1639" s="276"/>
      <c r="Q1639" s="276"/>
      <c r="R1639" s="276">
        <v>15</v>
      </c>
    </row>
    <row r="1640" spans="1:18" ht="36">
      <c r="A1640" s="272">
        <v>102</v>
      </c>
      <c r="B1640" s="269" t="s">
        <v>2886</v>
      </c>
      <c r="C1640" s="273" t="s">
        <v>2887</v>
      </c>
      <c r="D1640" s="274">
        <v>15.9</v>
      </c>
      <c r="E1640" s="274">
        <v>15.9</v>
      </c>
      <c r="F1640" s="274"/>
      <c r="G1640" s="274"/>
      <c r="H1640" s="275">
        <v>189.01</v>
      </c>
      <c r="I1640" s="275">
        <v>189.01</v>
      </c>
      <c r="J1640" s="275"/>
      <c r="K1640" s="275"/>
      <c r="L1640" s="365">
        <v>11.887421383647798</v>
      </c>
      <c r="M1640" s="365">
        <v>11.887421383647798</v>
      </c>
      <c r="N1640" s="365" t="s">
        <v>138</v>
      </c>
      <c r="O1640" s="365" t="s">
        <v>138</v>
      </c>
      <c r="P1640" s="276"/>
      <c r="Q1640" s="276"/>
      <c r="R1640" s="276">
        <v>15</v>
      </c>
    </row>
    <row r="1641" spans="1:18" ht="60">
      <c r="A1641" s="272">
        <v>103</v>
      </c>
      <c r="B1641" s="269" t="s">
        <v>2888</v>
      </c>
      <c r="C1641" s="273" t="s">
        <v>2889</v>
      </c>
      <c r="D1641" s="274">
        <v>37.729999999999997</v>
      </c>
      <c r="E1641" s="274">
        <v>37.36</v>
      </c>
      <c r="F1641" s="274">
        <v>0.37</v>
      </c>
      <c r="G1641" s="274"/>
      <c r="H1641" s="275">
        <v>446.53</v>
      </c>
      <c r="I1641" s="275">
        <v>444.17</v>
      </c>
      <c r="J1641" s="275">
        <v>2.36</v>
      </c>
      <c r="K1641" s="275"/>
      <c r="L1641" s="365">
        <v>11.834879406307978</v>
      </c>
      <c r="M1641" s="365">
        <v>11.888918629550322</v>
      </c>
      <c r="N1641" s="365">
        <v>6.3783783783783781</v>
      </c>
      <c r="O1641" s="365" t="s">
        <v>138</v>
      </c>
      <c r="P1641" s="276"/>
      <c r="Q1641" s="276"/>
      <c r="R1641" s="276">
        <v>15</v>
      </c>
    </row>
    <row r="1642" spans="1:18" ht="60">
      <c r="A1642" s="272">
        <v>104</v>
      </c>
      <c r="B1642" s="269" t="s">
        <v>2890</v>
      </c>
      <c r="C1642" s="273" t="s">
        <v>2891</v>
      </c>
      <c r="D1642" s="274">
        <v>49.18</v>
      </c>
      <c r="E1642" s="274">
        <v>48.81</v>
      </c>
      <c r="F1642" s="274">
        <v>0.37</v>
      </c>
      <c r="G1642" s="274"/>
      <c r="H1642" s="275">
        <v>582.73</v>
      </c>
      <c r="I1642" s="275">
        <v>580.37</v>
      </c>
      <c r="J1642" s="275">
        <v>2.36</v>
      </c>
      <c r="K1642" s="275"/>
      <c r="L1642" s="365">
        <v>11.848922326148841</v>
      </c>
      <c r="M1642" s="365">
        <v>11.890391313255479</v>
      </c>
      <c r="N1642" s="365">
        <v>6.3783783783783781</v>
      </c>
      <c r="O1642" s="365" t="s">
        <v>138</v>
      </c>
      <c r="P1642" s="276"/>
      <c r="Q1642" s="276"/>
      <c r="R1642" s="276">
        <v>15</v>
      </c>
    </row>
    <row r="1643" spans="1:18" ht="48">
      <c r="A1643" s="277">
        <v>105</v>
      </c>
      <c r="B1643" s="278" t="s">
        <v>2892</v>
      </c>
      <c r="C1643" s="279" t="s">
        <v>2893</v>
      </c>
      <c r="D1643" s="280">
        <v>50.91</v>
      </c>
      <c r="E1643" s="280">
        <v>48.71</v>
      </c>
      <c r="F1643" s="280">
        <v>2.2000000000000002</v>
      </c>
      <c r="G1643" s="280"/>
      <c r="H1643" s="281">
        <v>593.32000000000005</v>
      </c>
      <c r="I1643" s="281">
        <v>579.14</v>
      </c>
      <c r="J1643" s="281">
        <v>14.18</v>
      </c>
      <c r="K1643" s="281"/>
      <c r="L1643" s="366">
        <v>11.654291887644865</v>
      </c>
      <c r="M1643" s="366">
        <v>11.889550400328474</v>
      </c>
      <c r="N1643" s="366">
        <v>6.4454545454545444</v>
      </c>
      <c r="O1643" s="366" t="s">
        <v>138</v>
      </c>
      <c r="P1643" s="282"/>
      <c r="Q1643" s="282"/>
      <c r="R1643" s="282">
        <v>15</v>
      </c>
    </row>
    <row r="1644" spans="1:18" ht="12.75">
      <c r="A1644" s="101" t="s">
        <v>2894</v>
      </c>
      <c r="B1644" s="100"/>
      <c r="C1644" s="100"/>
      <c r="D1644" s="100"/>
      <c r="E1644" s="100"/>
      <c r="F1644" s="100"/>
      <c r="G1644" s="100"/>
      <c r="H1644" s="100"/>
      <c r="I1644" s="100"/>
      <c r="J1644" s="100"/>
      <c r="K1644" s="100"/>
      <c r="L1644" s="100"/>
      <c r="M1644" s="100"/>
      <c r="N1644" s="100"/>
      <c r="O1644" s="100"/>
      <c r="P1644" s="100"/>
      <c r="Q1644" s="100"/>
      <c r="R1644" s="100"/>
    </row>
    <row r="1645" spans="1:18" ht="24">
      <c r="A1645" s="272">
        <v>106</v>
      </c>
      <c r="B1645" s="269" t="s">
        <v>2895</v>
      </c>
      <c r="C1645" s="273" t="s">
        <v>2896</v>
      </c>
      <c r="D1645" s="274">
        <v>210.49</v>
      </c>
      <c r="E1645" s="274">
        <v>56.53</v>
      </c>
      <c r="F1645" s="274">
        <v>2.93</v>
      </c>
      <c r="G1645" s="274">
        <v>151.03</v>
      </c>
      <c r="H1645" s="275">
        <v>3131.37</v>
      </c>
      <c r="I1645" s="275">
        <v>672.19</v>
      </c>
      <c r="J1645" s="275">
        <v>18.91</v>
      </c>
      <c r="K1645" s="275">
        <v>2440.27</v>
      </c>
      <c r="L1645" s="365">
        <v>14.876573708964795</v>
      </c>
      <c r="M1645" s="365">
        <v>11.890854413585707</v>
      </c>
      <c r="N1645" s="365">
        <v>6.4539249146757678</v>
      </c>
      <c r="O1645" s="365">
        <v>16.157518373833014</v>
      </c>
      <c r="P1645" s="276"/>
      <c r="Q1645" s="276"/>
      <c r="R1645" s="276">
        <v>16</v>
      </c>
    </row>
    <row r="1646" spans="1:18" ht="24">
      <c r="A1646" s="272">
        <v>107</v>
      </c>
      <c r="B1646" s="269" t="s">
        <v>2897</v>
      </c>
      <c r="C1646" s="273" t="s">
        <v>2898</v>
      </c>
      <c r="D1646" s="274">
        <v>131.16999999999999</v>
      </c>
      <c r="E1646" s="274">
        <v>40.65</v>
      </c>
      <c r="F1646" s="274">
        <v>1.46</v>
      </c>
      <c r="G1646" s="274">
        <v>89.06</v>
      </c>
      <c r="H1646" s="275">
        <v>1932.54</v>
      </c>
      <c r="I1646" s="275">
        <v>483.33</v>
      </c>
      <c r="J1646" s="275">
        <v>9.4499999999999993</v>
      </c>
      <c r="K1646" s="275">
        <v>1439.76</v>
      </c>
      <c r="L1646" s="365">
        <v>14.733094457574142</v>
      </c>
      <c r="M1646" s="365">
        <v>11.890036900369005</v>
      </c>
      <c r="N1646" s="365">
        <v>6.4726027397260273</v>
      </c>
      <c r="O1646" s="365">
        <v>16.166180103301144</v>
      </c>
      <c r="P1646" s="276"/>
      <c r="Q1646" s="276"/>
      <c r="R1646" s="276">
        <v>16</v>
      </c>
    </row>
    <row r="1647" spans="1:18" ht="36">
      <c r="A1647" s="272">
        <v>108</v>
      </c>
      <c r="B1647" s="269" t="s">
        <v>2899</v>
      </c>
      <c r="C1647" s="273" t="s">
        <v>2900</v>
      </c>
      <c r="D1647" s="274">
        <v>2.5499999999999998</v>
      </c>
      <c r="E1647" s="274">
        <v>2.5499999999999998</v>
      </c>
      <c r="F1647" s="274"/>
      <c r="G1647" s="274"/>
      <c r="H1647" s="275">
        <v>30.29</v>
      </c>
      <c r="I1647" s="275">
        <v>30.29</v>
      </c>
      <c r="J1647" s="275"/>
      <c r="K1647" s="275"/>
      <c r="L1647" s="366">
        <v>11.89</v>
      </c>
      <c r="M1647" s="366">
        <v>11.89</v>
      </c>
      <c r="N1647" s="365" t="s">
        <v>138</v>
      </c>
      <c r="O1647" s="365" t="s">
        <v>138</v>
      </c>
      <c r="P1647" s="276"/>
      <c r="Q1647" s="276"/>
      <c r="R1647" s="276">
        <v>16</v>
      </c>
    </row>
    <row r="1648" spans="1:18" ht="36">
      <c r="A1648" s="272">
        <v>109</v>
      </c>
      <c r="B1648" s="269" t="s">
        <v>2901</v>
      </c>
      <c r="C1648" s="273" t="s">
        <v>2902</v>
      </c>
      <c r="D1648" s="274">
        <v>10.29</v>
      </c>
      <c r="E1648" s="274">
        <v>10.29</v>
      </c>
      <c r="F1648" s="274"/>
      <c r="G1648" s="274"/>
      <c r="H1648" s="275">
        <v>122.37</v>
      </c>
      <c r="I1648" s="275">
        <v>122.37</v>
      </c>
      <c r="J1648" s="275"/>
      <c r="K1648" s="275"/>
      <c r="L1648" s="365">
        <v>11.892128279883384</v>
      </c>
      <c r="M1648" s="365">
        <v>11.892128279883384</v>
      </c>
      <c r="N1648" s="365" t="s">
        <v>138</v>
      </c>
      <c r="O1648" s="365" t="s">
        <v>138</v>
      </c>
      <c r="P1648" s="276"/>
      <c r="Q1648" s="276"/>
      <c r="R1648" s="276">
        <v>16</v>
      </c>
    </row>
    <row r="1649" spans="1:18" ht="48">
      <c r="A1649" s="272">
        <v>110</v>
      </c>
      <c r="B1649" s="269" t="s">
        <v>2903</v>
      </c>
      <c r="C1649" s="273" t="s">
        <v>2904</v>
      </c>
      <c r="D1649" s="274">
        <v>18.16</v>
      </c>
      <c r="E1649" s="274">
        <v>18.16</v>
      </c>
      <c r="F1649" s="274"/>
      <c r="G1649" s="274"/>
      <c r="H1649" s="275">
        <v>215.95</v>
      </c>
      <c r="I1649" s="275">
        <v>215.95</v>
      </c>
      <c r="J1649" s="275"/>
      <c r="K1649" s="275"/>
      <c r="L1649" s="365">
        <v>11.891519823788546</v>
      </c>
      <c r="M1649" s="365">
        <v>11.891519823788546</v>
      </c>
      <c r="N1649" s="365" t="s">
        <v>138</v>
      </c>
      <c r="O1649" s="365" t="s">
        <v>138</v>
      </c>
      <c r="P1649" s="276"/>
      <c r="Q1649" s="276"/>
      <c r="R1649" s="276">
        <v>16</v>
      </c>
    </row>
    <row r="1650" spans="1:18" ht="48">
      <c r="A1650" s="272">
        <v>111</v>
      </c>
      <c r="B1650" s="269" t="s">
        <v>2905</v>
      </c>
      <c r="C1650" s="273" t="s">
        <v>2906</v>
      </c>
      <c r="D1650" s="274">
        <v>25.9</v>
      </c>
      <c r="E1650" s="274">
        <v>25.9</v>
      </c>
      <c r="F1650" s="274"/>
      <c r="G1650" s="274"/>
      <c r="H1650" s="275">
        <v>307.98</v>
      </c>
      <c r="I1650" s="275">
        <v>307.98</v>
      </c>
      <c r="J1650" s="275"/>
      <c r="K1650" s="275"/>
      <c r="L1650" s="365">
        <v>11.891119691119693</v>
      </c>
      <c r="M1650" s="365">
        <v>11.891119691119693</v>
      </c>
      <c r="N1650" s="365" t="s">
        <v>138</v>
      </c>
      <c r="O1650" s="365" t="s">
        <v>138</v>
      </c>
      <c r="P1650" s="276"/>
      <c r="Q1650" s="276"/>
      <c r="R1650" s="276">
        <v>16</v>
      </c>
    </row>
    <row r="1651" spans="1:18" ht="48">
      <c r="A1651" s="277">
        <v>112</v>
      </c>
      <c r="B1651" s="278" t="s">
        <v>2907</v>
      </c>
      <c r="C1651" s="279" t="s">
        <v>2908</v>
      </c>
      <c r="D1651" s="280">
        <v>25.86</v>
      </c>
      <c r="E1651" s="280">
        <v>24.76</v>
      </c>
      <c r="F1651" s="280">
        <v>1.1000000000000001</v>
      </c>
      <c r="G1651" s="280"/>
      <c r="H1651" s="281">
        <v>301.51</v>
      </c>
      <c r="I1651" s="281">
        <v>294.42</v>
      </c>
      <c r="J1651" s="281">
        <v>7.09</v>
      </c>
      <c r="K1651" s="281"/>
      <c r="L1651" s="366">
        <v>11.659319412219643</v>
      </c>
      <c r="M1651" s="366">
        <v>11.890953150242327</v>
      </c>
      <c r="N1651" s="366">
        <v>6.4454545454545444</v>
      </c>
      <c r="O1651" s="366" t="s">
        <v>138</v>
      </c>
      <c r="P1651" s="282"/>
      <c r="Q1651" s="282"/>
      <c r="R1651" s="282">
        <v>16</v>
      </c>
    </row>
    <row r="1652" spans="1:18" ht="12.75">
      <c r="A1652" s="101" t="s">
        <v>2909</v>
      </c>
      <c r="B1652" s="100"/>
      <c r="C1652" s="100"/>
      <c r="D1652" s="100"/>
      <c r="E1652" s="100"/>
      <c r="F1652" s="100"/>
      <c r="G1652" s="100"/>
      <c r="H1652" s="100"/>
      <c r="I1652" s="100"/>
      <c r="J1652" s="100"/>
      <c r="K1652" s="100"/>
      <c r="L1652" s="100"/>
      <c r="M1652" s="100"/>
      <c r="N1652" s="100"/>
      <c r="O1652" s="100"/>
      <c r="P1652" s="100"/>
      <c r="Q1652" s="100"/>
      <c r="R1652" s="100"/>
    </row>
    <row r="1653" spans="1:18" ht="24">
      <c r="A1653" s="272">
        <v>113</v>
      </c>
      <c r="B1653" s="269" t="s">
        <v>2910</v>
      </c>
      <c r="C1653" s="273" t="s">
        <v>2911</v>
      </c>
      <c r="D1653" s="274">
        <v>504.13</v>
      </c>
      <c r="E1653" s="274">
        <v>92.38</v>
      </c>
      <c r="F1653" s="274">
        <v>5.13</v>
      </c>
      <c r="G1653" s="274">
        <v>406.62</v>
      </c>
      <c r="H1653" s="275">
        <v>7701.88</v>
      </c>
      <c r="I1653" s="275">
        <v>1098.3699999999999</v>
      </c>
      <c r="J1653" s="275">
        <v>33.090000000000003</v>
      </c>
      <c r="K1653" s="275">
        <v>6570.42</v>
      </c>
      <c r="L1653" s="365">
        <v>15.27756729415032</v>
      </c>
      <c r="M1653" s="365">
        <v>11.889694739121021</v>
      </c>
      <c r="N1653" s="365">
        <v>6.4502923976608191</v>
      </c>
      <c r="O1653" s="365">
        <v>16.158624760218387</v>
      </c>
      <c r="P1653" s="276"/>
      <c r="Q1653" s="276"/>
      <c r="R1653" s="276">
        <v>17</v>
      </c>
    </row>
    <row r="1654" spans="1:18" ht="24">
      <c r="A1654" s="272">
        <v>114</v>
      </c>
      <c r="B1654" s="269" t="s">
        <v>2912</v>
      </c>
      <c r="C1654" s="273" t="s">
        <v>2913</v>
      </c>
      <c r="D1654" s="274">
        <v>316.52999999999997</v>
      </c>
      <c r="E1654" s="274">
        <v>65.73</v>
      </c>
      <c r="F1654" s="274">
        <v>2.93</v>
      </c>
      <c r="G1654" s="274">
        <v>247.87</v>
      </c>
      <c r="H1654" s="275">
        <v>4806.1400000000003</v>
      </c>
      <c r="I1654" s="275">
        <v>781.53</v>
      </c>
      <c r="J1654" s="275">
        <v>18.91</v>
      </c>
      <c r="K1654" s="275">
        <v>4005.7</v>
      </c>
      <c r="L1654" s="365">
        <v>15.18383723501722</v>
      </c>
      <c r="M1654" s="365">
        <v>11.890004564125968</v>
      </c>
      <c r="N1654" s="365">
        <v>6.4539249146757678</v>
      </c>
      <c r="O1654" s="365">
        <v>16.160487352241095</v>
      </c>
      <c r="P1654" s="276"/>
      <c r="Q1654" s="276"/>
      <c r="R1654" s="276">
        <v>17</v>
      </c>
    </row>
    <row r="1655" spans="1:18" ht="36">
      <c r="A1655" s="272">
        <v>115</v>
      </c>
      <c r="B1655" s="269" t="s">
        <v>2914</v>
      </c>
      <c r="C1655" s="273" t="s">
        <v>2915</v>
      </c>
      <c r="D1655" s="274">
        <v>4.4800000000000004</v>
      </c>
      <c r="E1655" s="274">
        <v>4.4800000000000004</v>
      </c>
      <c r="F1655" s="274"/>
      <c r="G1655" s="274"/>
      <c r="H1655" s="275">
        <v>53.31</v>
      </c>
      <c r="I1655" s="275">
        <v>53.31</v>
      </c>
      <c r="J1655" s="275"/>
      <c r="K1655" s="275"/>
      <c r="L1655" s="366">
        <v>11.89</v>
      </c>
      <c r="M1655" s="366">
        <v>11.89</v>
      </c>
      <c r="N1655" s="365" t="s">
        <v>138</v>
      </c>
      <c r="O1655" s="365" t="s">
        <v>138</v>
      </c>
      <c r="P1655" s="276"/>
      <c r="Q1655" s="276"/>
      <c r="R1655" s="276">
        <v>17</v>
      </c>
    </row>
    <row r="1656" spans="1:18" ht="36">
      <c r="A1656" s="272">
        <v>116</v>
      </c>
      <c r="B1656" s="269" t="s">
        <v>2916</v>
      </c>
      <c r="C1656" s="273" t="s">
        <v>2917</v>
      </c>
      <c r="D1656" s="274">
        <v>17.93</v>
      </c>
      <c r="E1656" s="274">
        <v>17.93</v>
      </c>
      <c r="F1656" s="274"/>
      <c r="G1656" s="274"/>
      <c r="H1656" s="275">
        <v>213.24</v>
      </c>
      <c r="I1656" s="275">
        <v>213.24</v>
      </c>
      <c r="J1656" s="275"/>
      <c r="K1656" s="275"/>
      <c r="L1656" s="365">
        <v>11.892916899051869</v>
      </c>
      <c r="M1656" s="365">
        <v>11.892916899051869</v>
      </c>
      <c r="N1656" s="365" t="s">
        <v>138</v>
      </c>
      <c r="O1656" s="365" t="s">
        <v>138</v>
      </c>
      <c r="P1656" s="276"/>
      <c r="Q1656" s="276"/>
      <c r="R1656" s="276">
        <v>17</v>
      </c>
    </row>
    <row r="1657" spans="1:18" ht="48">
      <c r="A1657" s="272">
        <v>117</v>
      </c>
      <c r="B1657" s="269" t="s">
        <v>2918</v>
      </c>
      <c r="C1657" s="273" t="s">
        <v>2919</v>
      </c>
      <c r="D1657" s="274">
        <v>32.1</v>
      </c>
      <c r="E1657" s="274">
        <v>32.1</v>
      </c>
      <c r="F1657" s="274"/>
      <c r="G1657" s="274"/>
      <c r="H1657" s="275">
        <v>381.6</v>
      </c>
      <c r="I1657" s="275">
        <v>381.6</v>
      </c>
      <c r="J1657" s="275"/>
      <c r="K1657" s="275"/>
      <c r="L1657" s="365">
        <v>11.88785046728972</v>
      </c>
      <c r="M1657" s="365">
        <v>11.88785046728972</v>
      </c>
      <c r="N1657" s="365" t="s">
        <v>138</v>
      </c>
      <c r="O1657" s="365" t="s">
        <v>138</v>
      </c>
      <c r="P1657" s="276"/>
      <c r="Q1657" s="276"/>
      <c r="R1657" s="276">
        <v>17</v>
      </c>
    </row>
    <row r="1658" spans="1:18" ht="48">
      <c r="A1658" s="272">
        <v>118</v>
      </c>
      <c r="B1658" s="269" t="s">
        <v>2920</v>
      </c>
      <c r="C1658" s="273" t="s">
        <v>2921</v>
      </c>
      <c r="D1658" s="274">
        <v>45.61</v>
      </c>
      <c r="E1658" s="274">
        <v>45.61</v>
      </c>
      <c r="F1658" s="274"/>
      <c r="G1658" s="274"/>
      <c r="H1658" s="275">
        <v>542.33000000000004</v>
      </c>
      <c r="I1658" s="275">
        <v>542.33000000000004</v>
      </c>
      <c r="J1658" s="275"/>
      <c r="K1658" s="275"/>
      <c r="L1658" s="365">
        <v>11.890594167945627</v>
      </c>
      <c r="M1658" s="365">
        <v>11.890594167945627</v>
      </c>
      <c r="N1658" s="365" t="s">
        <v>138</v>
      </c>
      <c r="O1658" s="365" t="s">
        <v>138</v>
      </c>
      <c r="P1658" s="276"/>
      <c r="Q1658" s="276"/>
      <c r="R1658" s="276">
        <v>17</v>
      </c>
    </row>
    <row r="1659" spans="1:18" ht="48">
      <c r="A1659" s="277">
        <v>119</v>
      </c>
      <c r="B1659" s="278" t="s">
        <v>2922</v>
      </c>
      <c r="C1659" s="279" t="s">
        <v>2923</v>
      </c>
      <c r="D1659" s="280">
        <v>44.49</v>
      </c>
      <c r="E1659" s="280">
        <v>42.29</v>
      </c>
      <c r="F1659" s="280">
        <v>2.2000000000000002</v>
      </c>
      <c r="G1659" s="280"/>
      <c r="H1659" s="281">
        <v>516.99</v>
      </c>
      <c r="I1659" s="281">
        <v>502.81</v>
      </c>
      <c r="J1659" s="281">
        <v>14.18</v>
      </c>
      <c r="K1659" s="281"/>
      <c r="L1659" s="366">
        <v>11.62036412677006</v>
      </c>
      <c r="M1659" s="366">
        <v>11.88957200283755</v>
      </c>
      <c r="N1659" s="366">
        <v>6.4454545454545444</v>
      </c>
      <c r="O1659" s="366" t="s">
        <v>138</v>
      </c>
      <c r="P1659" s="282"/>
      <c r="Q1659" s="282"/>
      <c r="R1659" s="282">
        <v>17</v>
      </c>
    </row>
    <row r="1660" spans="1:18" ht="12.75">
      <c r="A1660" s="101" t="s">
        <v>2924</v>
      </c>
      <c r="B1660" s="100"/>
      <c r="C1660" s="100"/>
      <c r="D1660" s="100"/>
      <c r="E1660" s="100"/>
      <c r="F1660" s="100"/>
      <c r="G1660" s="100"/>
      <c r="H1660" s="100"/>
      <c r="I1660" s="100"/>
      <c r="J1660" s="100"/>
      <c r="K1660" s="100"/>
      <c r="L1660" s="100"/>
      <c r="M1660" s="100"/>
      <c r="N1660" s="100"/>
      <c r="O1660" s="100"/>
      <c r="P1660" s="100"/>
      <c r="Q1660" s="100"/>
      <c r="R1660" s="100"/>
    </row>
    <row r="1661" spans="1:18" ht="36">
      <c r="A1661" s="272">
        <v>120</v>
      </c>
      <c r="B1661" s="269" t="s">
        <v>2925</v>
      </c>
      <c r="C1661" s="273" t="s">
        <v>2926</v>
      </c>
      <c r="D1661" s="274">
        <v>197.83</v>
      </c>
      <c r="E1661" s="274">
        <v>59.25</v>
      </c>
      <c r="F1661" s="274">
        <v>2.56</v>
      </c>
      <c r="G1661" s="274">
        <v>136.02000000000001</v>
      </c>
      <c r="H1661" s="275">
        <v>1819.17</v>
      </c>
      <c r="I1661" s="275">
        <v>704.5</v>
      </c>
      <c r="J1661" s="275">
        <v>16.55</v>
      </c>
      <c r="K1661" s="275">
        <v>1098.1199999999999</v>
      </c>
      <c r="L1661" s="365">
        <v>9.1956225041702471</v>
      </c>
      <c r="M1661" s="365">
        <v>11.890295358649789</v>
      </c>
      <c r="N1661" s="365">
        <v>6.46484375</v>
      </c>
      <c r="O1661" s="365">
        <v>8.0732245258050277</v>
      </c>
      <c r="P1661" s="276"/>
      <c r="Q1661" s="276"/>
      <c r="R1661" s="276">
        <v>18</v>
      </c>
    </row>
    <row r="1662" spans="1:18" ht="36">
      <c r="A1662" s="272">
        <v>121</v>
      </c>
      <c r="B1662" s="269" t="s">
        <v>2927</v>
      </c>
      <c r="C1662" s="273" t="s">
        <v>2928</v>
      </c>
      <c r="D1662" s="274">
        <v>117.43</v>
      </c>
      <c r="E1662" s="274">
        <v>42.11</v>
      </c>
      <c r="F1662" s="274">
        <v>1.46</v>
      </c>
      <c r="G1662" s="274">
        <v>73.86</v>
      </c>
      <c r="H1662" s="275">
        <v>1022.64</v>
      </c>
      <c r="I1662" s="275">
        <v>500.73</v>
      </c>
      <c r="J1662" s="275">
        <v>9.4499999999999993</v>
      </c>
      <c r="K1662" s="275">
        <v>512.46</v>
      </c>
      <c r="L1662" s="365">
        <v>8.7085071957762068</v>
      </c>
      <c r="M1662" s="365">
        <v>11.890999762526716</v>
      </c>
      <c r="N1662" s="365">
        <v>6.4726027397260273</v>
      </c>
      <c r="O1662" s="365">
        <v>6.9382615759545088</v>
      </c>
      <c r="P1662" s="276"/>
      <c r="Q1662" s="276"/>
      <c r="R1662" s="276">
        <v>18</v>
      </c>
    </row>
    <row r="1663" spans="1:18" ht="48">
      <c r="A1663" s="272">
        <v>122</v>
      </c>
      <c r="B1663" s="269" t="s">
        <v>2929</v>
      </c>
      <c r="C1663" s="273" t="s">
        <v>2930</v>
      </c>
      <c r="D1663" s="274">
        <v>2.58</v>
      </c>
      <c r="E1663" s="274">
        <v>2.58</v>
      </c>
      <c r="F1663" s="274"/>
      <c r="G1663" s="274"/>
      <c r="H1663" s="275">
        <v>30.68</v>
      </c>
      <c r="I1663" s="275">
        <v>30.68</v>
      </c>
      <c r="J1663" s="275"/>
      <c r="K1663" s="275"/>
      <c r="L1663" s="365">
        <v>11.891472868217054</v>
      </c>
      <c r="M1663" s="365">
        <v>11.891472868217054</v>
      </c>
      <c r="N1663" s="365" t="s">
        <v>138</v>
      </c>
      <c r="O1663" s="365" t="s">
        <v>138</v>
      </c>
      <c r="P1663" s="276"/>
      <c r="Q1663" s="276"/>
      <c r="R1663" s="276">
        <v>18</v>
      </c>
    </row>
    <row r="1664" spans="1:18" ht="48">
      <c r="A1664" s="272">
        <v>123</v>
      </c>
      <c r="B1664" s="269" t="s">
        <v>2931</v>
      </c>
      <c r="C1664" s="273" t="s">
        <v>2932</v>
      </c>
      <c r="D1664" s="274">
        <v>10.42</v>
      </c>
      <c r="E1664" s="274">
        <v>10.42</v>
      </c>
      <c r="F1664" s="274"/>
      <c r="G1664" s="274"/>
      <c r="H1664" s="275">
        <v>123.93</v>
      </c>
      <c r="I1664" s="275">
        <v>123.93</v>
      </c>
      <c r="J1664" s="275"/>
      <c r="K1664" s="275"/>
      <c r="L1664" s="365">
        <v>11.893474088291747</v>
      </c>
      <c r="M1664" s="365">
        <v>11.893474088291747</v>
      </c>
      <c r="N1664" s="365" t="s">
        <v>138</v>
      </c>
      <c r="O1664" s="365" t="s">
        <v>138</v>
      </c>
      <c r="P1664" s="276"/>
      <c r="Q1664" s="276"/>
      <c r="R1664" s="276">
        <v>18</v>
      </c>
    </row>
    <row r="1665" spans="1:18" ht="60">
      <c r="A1665" s="272">
        <v>124</v>
      </c>
      <c r="B1665" s="269" t="s">
        <v>2933</v>
      </c>
      <c r="C1665" s="273" t="s">
        <v>2934</v>
      </c>
      <c r="D1665" s="274">
        <v>24.76</v>
      </c>
      <c r="E1665" s="274">
        <v>24.76</v>
      </c>
      <c r="F1665" s="274"/>
      <c r="G1665" s="274"/>
      <c r="H1665" s="275">
        <v>294.37</v>
      </c>
      <c r="I1665" s="275">
        <v>294.37</v>
      </c>
      <c r="J1665" s="275"/>
      <c r="K1665" s="275"/>
      <c r="L1665" s="365">
        <v>11.888933764135702</v>
      </c>
      <c r="M1665" s="365">
        <v>11.888933764135702</v>
      </c>
      <c r="N1665" s="365" t="s">
        <v>138</v>
      </c>
      <c r="O1665" s="365" t="s">
        <v>138</v>
      </c>
      <c r="P1665" s="276"/>
      <c r="Q1665" s="276"/>
      <c r="R1665" s="276">
        <v>18</v>
      </c>
    </row>
    <row r="1666" spans="1:18" ht="60">
      <c r="A1666" s="272">
        <v>125</v>
      </c>
      <c r="B1666" s="269" t="s">
        <v>2935</v>
      </c>
      <c r="C1666" s="273" t="s">
        <v>2936</v>
      </c>
      <c r="D1666" s="274">
        <v>31.63</v>
      </c>
      <c r="E1666" s="274">
        <v>31.63</v>
      </c>
      <c r="F1666" s="274"/>
      <c r="G1666" s="274"/>
      <c r="H1666" s="275">
        <v>376.14</v>
      </c>
      <c r="I1666" s="275">
        <v>376.14</v>
      </c>
      <c r="J1666" s="275"/>
      <c r="K1666" s="275"/>
      <c r="L1666" s="365">
        <v>11.891874802402782</v>
      </c>
      <c r="M1666" s="365">
        <v>11.891874802402782</v>
      </c>
      <c r="N1666" s="365" t="s">
        <v>138</v>
      </c>
      <c r="O1666" s="365" t="s">
        <v>138</v>
      </c>
      <c r="P1666" s="276"/>
      <c r="Q1666" s="276"/>
      <c r="R1666" s="276">
        <v>18</v>
      </c>
    </row>
    <row r="1667" spans="1:18" ht="48">
      <c r="A1667" s="277">
        <v>126</v>
      </c>
      <c r="B1667" s="278" t="s">
        <v>2937</v>
      </c>
      <c r="C1667" s="279" t="s">
        <v>2938</v>
      </c>
      <c r="D1667" s="280">
        <v>32.549999999999997</v>
      </c>
      <c r="E1667" s="280">
        <v>31.45</v>
      </c>
      <c r="F1667" s="280">
        <v>1.1000000000000001</v>
      </c>
      <c r="G1667" s="280"/>
      <c r="H1667" s="281">
        <v>381.08</v>
      </c>
      <c r="I1667" s="281">
        <v>373.99</v>
      </c>
      <c r="J1667" s="281">
        <v>7.09</v>
      </c>
      <c r="K1667" s="281"/>
      <c r="L1667" s="366">
        <v>11.707526881720431</v>
      </c>
      <c r="M1667" s="366">
        <v>11.891573926868045</v>
      </c>
      <c r="N1667" s="366">
        <v>6.4454545454545444</v>
      </c>
      <c r="O1667" s="366" t="s">
        <v>138</v>
      </c>
      <c r="P1667" s="282"/>
      <c r="Q1667" s="282"/>
      <c r="R1667" s="282">
        <v>18</v>
      </c>
    </row>
    <row r="1668" spans="1:18" ht="12.75">
      <c r="A1668" s="101" t="s">
        <v>2939</v>
      </c>
      <c r="B1668" s="100"/>
      <c r="C1668" s="100"/>
      <c r="D1668" s="100"/>
      <c r="E1668" s="100"/>
      <c r="F1668" s="100"/>
      <c r="G1668" s="100"/>
      <c r="H1668" s="100"/>
      <c r="I1668" s="100"/>
      <c r="J1668" s="100"/>
      <c r="K1668" s="100"/>
      <c r="L1668" s="100"/>
      <c r="M1668" s="100"/>
      <c r="N1668" s="100"/>
      <c r="O1668" s="100"/>
      <c r="P1668" s="100"/>
      <c r="Q1668" s="100"/>
      <c r="R1668" s="100"/>
    </row>
    <row r="1669" spans="1:18" ht="36">
      <c r="A1669" s="272">
        <v>127</v>
      </c>
      <c r="B1669" s="269" t="s">
        <v>2940</v>
      </c>
      <c r="C1669" s="273" t="s">
        <v>2941</v>
      </c>
      <c r="D1669" s="274">
        <v>298.48</v>
      </c>
      <c r="E1669" s="274">
        <v>73.25</v>
      </c>
      <c r="F1669" s="274">
        <v>3.66</v>
      </c>
      <c r="G1669" s="274">
        <v>221.57</v>
      </c>
      <c r="H1669" s="275">
        <v>2682.13</v>
      </c>
      <c r="I1669" s="275">
        <v>870.99</v>
      </c>
      <c r="J1669" s="275">
        <v>23.64</v>
      </c>
      <c r="K1669" s="275">
        <v>1787.5</v>
      </c>
      <c r="L1669" s="365">
        <v>8.9859622085231834</v>
      </c>
      <c r="M1669" s="365">
        <v>11.890648464163823</v>
      </c>
      <c r="N1669" s="365">
        <v>6.4590163934426226</v>
      </c>
      <c r="O1669" s="365">
        <v>8.0674279008891094</v>
      </c>
      <c r="P1669" s="276"/>
      <c r="Q1669" s="276"/>
      <c r="R1669" s="276">
        <v>19</v>
      </c>
    </row>
    <row r="1670" spans="1:18" ht="36">
      <c r="A1670" s="272">
        <v>128</v>
      </c>
      <c r="B1670" s="269" t="s">
        <v>2942</v>
      </c>
      <c r="C1670" s="273" t="s">
        <v>2943</v>
      </c>
      <c r="D1670" s="274">
        <v>187.08</v>
      </c>
      <c r="E1670" s="274">
        <v>52.35</v>
      </c>
      <c r="F1670" s="274">
        <v>2.56</v>
      </c>
      <c r="G1670" s="274">
        <v>132.16999999999999</v>
      </c>
      <c r="H1670" s="275">
        <v>1554.14</v>
      </c>
      <c r="I1670" s="275">
        <v>622.49</v>
      </c>
      <c r="J1670" s="275">
        <v>16.55</v>
      </c>
      <c r="K1670" s="275">
        <v>915.1</v>
      </c>
      <c r="L1670" s="365">
        <v>8.3073551421851608</v>
      </c>
      <c r="M1670" s="365">
        <v>11.890926456542502</v>
      </c>
      <c r="N1670" s="365">
        <v>6.46484375</v>
      </c>
      <c r="O1670" s="365">
        <v>6.9236589241128854</v>
      </c>
      <c r="P1670" s="276"/>
      <c r="Q1670" s="276"/>
      <c r="R1670" s="276">
        <v>19</v>
      </c>
    </row>
    <row r="1671" spans="1:18" ht="48">
      <c r="A1671" s="272">
        <v>129</v>
      </c>
      <c r="B1671" s="269" t="s">
        <v>2944</v>
      </c>
      <c r="C1671" s="273" t="s">
        <v>2945</v>
      </c>
      <c r="D1671" s="274">
        <v>3.82</v>
      </c>
      <c r="E1671" s="274">
        <v>3.82</v>
      </c>
      <c r="F1671" s="274"/>
      <c r="G1671" s="274"/>
      <c r="H1671" s="275">
        <v>45.4</v>
      </c>
      <c r="I1671" s="275">
        <v>45.4</v>
      </c>
      <c r="J1671" s="275"/>
      <c r="K1671" s="275"/>
      <c r="L1671" s="366">
        <v>11.89</v>
      </c>
      <c r="M1671" s="366">
        <v>11.89</v>
      </c>
      <c r="N1671" s="365" t="s">
        <v>138</v>
      </c>
      <c r="O1671" s="365" t="s">
        <v>138</v>
      </c>
      <c r="P1671" s="276"/>
      <c r="Q1671" s="276"/>
      <c r="R1671" s="276">
        <v>19</v>
      </c>
    </row>
    <row r="1672" spans="1:18" ht="48">
      <c r="A1672" s="272">
        <v>130</v>
      </c>
      <c r="B1672" s="269" t="s">
        <v>2946</v>
      </c>
      <c r="C1672" s="273" t="s">
        <v>2947</v>
      </c>
      <c r="D1672" s="274">
        <v>15.58</v>
      </c>
      <c r="E1672" s="274">
        <v>15.58</v>
      </c>
      <c r="F1672" s="274"/>
      <c r="G1672" s="274"/>
      <c r="H1672" s="275">
        <v>185.28</v>
      </c>
      <c r="I1672" s="275">
        <v>185.28</v>
      </c>
      <c r="J1672" s="275"/>
      <c r="K1672" s="275"/>
      <c r="L1672" s="365">
        <v>11.89216944801027</v>
      </c>
      <c r="M1672" s="365">
        <v>11.89216944801027</v>
      </c>
      <c r="N1672" s="365" t="s">
        <v>138</v>
      </c>
      <c r="O1672" s="365" t="s">
        <v>138</v>
      </c>
      <c r="P1672" s="276"/>
      <c r="Q1672" s="276"/>
      <c r="R1672" s="276">
        <v>19</v>
      </c>
    </row>
    <row r="1673" spans="1:18" ht="60">
      <c r="A1673" s="272">
        <v>131</v>
      </c>
      <c r="B1673" s="269" t="s">
        <v>2948</v>
      </c>
      <c r="C1673" s="273" t="s">
        <v>2949</v>
      </c>
      <c r="D1673" s="274">
        <v>40.31</v>
      </c>
      <c r="E1673" s="274">
        <v>40.31</v>
      </c>
      <c r="F1673" s="274"/>
      <c r="G1673" s="274"/>
      <c r="H1673" s="275">
        <v>479.3</v>
      </c>
      <c r="I1673" s="275">
        <v>479.3</v>
      </c>
      <c r="J1673" s="275"/>
      <c r="K1673" s="275"/>
      <c r="L1673" s="365">
        <v>11.890349789134209</v>
      </c>
      <c r="M1673" s="365">
        <v>11.890349789134209</v>
      </c>
      <c r="N1673" s="365" t="s">
        <v>138</v>
      </c>
      <c r="O1673" s="365" t="s">
        <v>138</v>
      </c>
      <c r="P1673" s="276"/>
      <c r="Q1673" s="276"/>
      <c r="R1673" s="276">
        <v>19</v>
      </c>
    </row>
    <row r="1674" spans="1:18" ht="60">
      <c r="A1674" s="272">
        <v>132</v>
      </c>
      <c r="B1674" s="269" t="s">
        <v>2950</v>
      </c>
      <c r="C1674" s="273" t="s">
        <v>2951</v>
      </c>
      <c r="D1674" s="274">
        <v>52.37</v>
      </c>
      <c r="E1674" s="274">
        <v>52.37</v>
      </c>
      <c r="F1674" s="274"/>
      <c r="G1674" s="274"/>
      <c r="H1674" s="275">
        <v>622.71</v>
      </c>
      <c r="I1674" s="275">
        <v>622.71</v>
      </c>
      <c r="J1674" s="275"/>
      <c r="K1674" s="275"/>
      <c r="L1674" s="365">
        <v>11.890586213481003</v>
      </c>
      <c r="M1674" s="365">
        <v>11.890586213481003</v>
      </c>
      <c r="N1674" s="365" t="s">
        <v>138</v>
      </c>
      <c r="O1674" s="365" t="s">
        <v>138</v>
      </c>
      <c r="P1674" s="276"/>
      <c r="Q1674" s="276"/>
      <c r="R1674" s="276">
        <v>19</v>
      </c>
    </row>
    <row r="1675" spans="1:18" ht="48">
      <c r="A1675" s="277">
        <v>133</v>
      </c>
      <c r="B1675" s="278" t="s">
        <v>2952</v>
      </c>
      <c r="C1675" s="279" t="s">
        <v>2953</v>
      </c>
      <c r="D1675" s="280">
        <v>52.41</v>
      </c>
      <c r="E1675" s="280">
        <v>50.58</v>
      </c>
      <c r="F1675" s="280">
        <v>1.83</v>
      </c>
      <c r="G1675" s="280"/>
      <c r="H1675" s="281">
        <v>613.19000000000005</v>
      </c>
      <c r="I1675" s="281">
        <v>601.37</v>
      </c>
      <c r="J1675" s="281">
        <v>11.82</v>
      </c>
      <c r="K1675" s="281"/>
      <c r="L1675" s="366">
        <v>11.699866437702731</v>
      </c>
      <c r="M1675" s="366">
        <v>11.88948200869909</v>
      </c>
      <c r="N1675" s="366">
        <v>6.4590163934426226</v>
      </c>
      <c r="O1675" s="366" t="s">
        <v>138</v>
      </c>
      <c r="P1675" s="282"/>
      <c r="Q1675" s="282"/>
      <c r="R1675" s="282">
        <v>19</v>
      </c>
    </row>
    <row r="1676" spans="1:18" ht="12.75">
      <c r="A1676" s="101" t="s">
        <v>2954</v>
      </c>
      <c r="B1676" s="100"/>
      <c r="C1676" s="100"/>
      <c r="D1676" s="100"/>
      <c r="E1676" s="100"/>
      <c r="F1676" s="100"/>
      <c r="G1676" s="100"/>
      <c r="H1676" s="100"/>
      <c r="I1676" s="100"/>
      <c r="J1676" s="100"/>
      <c r="K1676" s="100"/>
      <c r="L1676" s="100"/>
      <c r="M1676" s="100"/>
      <c r="N1676" s="100"/>
      <c r="O1676" s="100"/>
      <c r="P1676" s="100"/>
      <c r="Q1676" s="100"/>
      <c r="R1676" s="100"/>
    </row>
    <row r="1677" spans="1:18" ht="48">
      <c r="A1677" s="272">
        <v>134</v>
      </c>
      <c r="B1677" s="269" t="s">
        <v>2955</v>
      </c>
      <c r="C1677" s="273" t="s">
        <v>2956</v>
      </c>
      <c r="D1677" s="274">
        <v>230.07</v>
      </c>
      <c r="E1677" s="274">
        <v>103.3</v>
      </c>
      <c r="F1677" s="274">
        <v>1.83</v>
      </c>
      <c r="G1677" s="274">
        <v>124.94</v>
      </c>
      <c r="H1677" s="275">
        <v>1936.04</v>
      </c>
      <c r="I1677" s="275">
        <v>1228.23</v>
      </c>
      <c r="J1677" s="275">
        <v>11.82</v>
      </c>
      <c r="K1677" s="275">
        <v>695.99</v>
      </c>
      <c r="L1677" s="365">
        <v>8.4150041291780759</v>
      </c>
      <c r="M1677" s="365">
        <v>11.889932236205228</v>
      </c>
      <c r="N1677" s="365">
        <v>6.4590163934426226</v>
      </c>
      <c r="O1677" s="365">
        <v>5.5705938850648309</v>
      </c>
      <c r="P1677" s="276"/>
      <c r="Q1677" s="276"/>
      <c r="R1677" s="276">
        <v>20</v>
      </c>
    </row>
    <row r="1678" spans="1:18" ht="48">
      <c r="A1678" s="272">
        <v>135</v>
      </c>
      <c r="B1678" s="269" t="s">
        <v>2957</v>
      </c>
      <c r="C1678" s="273" t="s">
        <v>2958</v>
      </c>
      <c r="D1678" s="274">
        <v>159.44</v>
      </c>
      <c r="E1678" s="274">
        <v>84.52</v>
      </c>
      <c r="F1678" s="274">
        <v>0.73</v>
      </c>
      <c r="G1678" s="274">
        <v>74.19</v>
      </c>
      <c r="H1678" s="275">
        <v>1568.46</v>
      </c>
      <c r="I1678" s="275">
        <v>1004.91</v>
      </c>
      <c r="J1678" s="275">
        <v>4.7300000000000004</v>
      </c>
      <c r="K1678" s="275">
        <v>558.82000000000005</v>
      </c>
      <c r="L1678" s="365">
        <v>9.8373055694932265</v>
      </c>
      <c r="M1678" s="365">
        <v>11.889611926171321</v>
      </c>
      <c r="N1678" s="365">
        <v>6.4794520547945211</v>
      </c>
      <c r="O1678" s="365">
        <v>7.5322819787033302</v>
      </c>
      <c r="P1678" s="276"/>
      <c r="Q1678" s="276"/>
      <c r="R1678" s="276">
        <v>20</v>
      </c>
    </row>
    <row r="1679" spans="1:18" ht="60">
      <c r="A1679" s="272">
        <v>136</v>
      </c>
      <c r="B1679" s="269" t="s">
        <v>2959</v>
      </c>
      <c r="C1679" s="273" t="s">
        <v>2960</v>
      </c>
      <c r="D1679" s="274">
        <v>2.96</v>
      </c>
      <c r="E1679" s="274">
        <v>2.96</v>
      </c>
      <c r="F1679" s="274"/>
      <c r="G1679" s="274"/>
      <c r="H1679" s="275">
        <v>35.22</v>
      </c>
      <c r="I1679" s="275">
        <v>35.22</v>
      </c>
      <c r="J1679" s="275"/>
      <c r="K1679" s="275"/>
      <c r="L1679" s="366">
        <v>11.89</v>
      </c>
      <c r="M1679" s="366">
        <v>11.89</v>
      </c>
      <c r="N1679" s="365" t="s">
        <v>138</v>
      </c>
      <c r="O1679" s="365" t="s">
        <v>138</v>
      </c>
      <c r="P1679" s="276"/>
      <c r="Q1679" s="276"/>
      <c r="R1679" s="276">
        <v>20</v>
      </c>
    </row>
    <row r="1680" spans="1:18" ht="60">
      <c r="A1680" s="272">
        <v>137</v>
      </c>
      <c r="B1680" s="269" t="s">
        <v>2961</v>
      </c>
      <c r="C1680" s="273" t="s">
        <v>2962</v>
      </c>
      <c r="D1680" s="274">
        <v>10.47</v>
      </c>
      <c r="E1680" s="274">
        <v>10.47</v>
      </c>
      <c r="F1680" s="274"/>
      <c r="G1680" s="274"/>
      <c r="H1680" s="275">
        <v>124.54</v>
      </c>
      <c r="I1680" s="275">
        <v>124.54</v>
      </c>
      <c r="J1680" s="275"/>
      <c r="K1680" s="275"/>
      <c r="L1680" s="365">
        <v>11.894937917860554</v>
      </c>
      <c r="M1680" s="365">
        <v>11.894937917860554</v>
      </c>
      <c r="N1680" s="365" t="s">
        <v>138</v>
      </c>
      <c r="O1680" s="365" t="s">
        <v>138</v>
      </c>
      <c r="P1680" s="276"/>
      <c r="Q1680" s="276"/>
      <c r="R1680" s="276">
        <v>20</v>
      </c>
    </row>
    <row r="1681" spans="1:18" ht="72">
      <c r="A1681" s="272">
        <v>138</v>
      </c>
      <c r="B1681" s="269" t="s">
        <v>2963</v>
      </c>
      <c r="C1681" s="273" t="s">
        <v>2964</v>
      </c>
      <c r="D1681" s="274">
        <v>26.45</v>
      </c>
      <c r="E1681" s="274">
        <v>26.45</v>
      </c>
      <c r="F1681" s="274"/>
      <c r="G1681" s="274"/>
      <c r="H1681" s="275">
        <v>314.49</v>
      </c>
      <c r="I1681" s="275">
        <v>314.49</v>
      </c>
      <c r="J1681" s="275"/>
      <c r="K1681" s="275"/>
      <c r="L1681" s="365">
        <v>11.889981096408318</v>
      </c>
      <c r="M1681" s="365">
        <v>11.889981096408318</v>
      </c>
      <c r="N1681" s="365" t="s">
        <v>138</v>
      </c>
      <c r="O1681" s="365" t="s">
        <v>138</v>
      </c>
      <c r="P1681" s="276"/>
      <c r="Q1681" s="276"/>
      <c r="R1681" s="276">
        <v>20</v>
      </c>
    </row>
    <row r="1682" spans="1:18" ht="72">
      <c r="A1682" s="272">
        <v>139</v>
      </c>
      <c r="B1682" s="269" t="s">
        <v>2965</v>
      </c>
      <c r="C1682" s="273" t="s">
        <v>2966</v>
      </c>
      <c r="D1682" s="274">
        <v>32.299999999999997</v>
      </c>
      <c r="E1682" s="274">
        <v>32.299999999999997</v>
      </c>
      <c r="F1682" s="274"/>
      <c r="G1682" s="274"/>
      <c r="H1682" s="275">
        <v>384.09</v>
      </c>
      <c r="I1682" s="275">
        <v>384.09</v>
      </c>
      <c r="J1682" s="275"/>
      <c r="K1682" s="275"/>
      <c r="L1682" s="365">
        <v>11.891331269349845</v>
      </c>
      <c r="M1682" s="365">
        <v>11.891331269349845</v>
      </c>
      <c r="N1682" s="365" t="s">
        <v>138</v>
      </c>
      <c r="O1682" s="365" t="s">
        <v>138</v>
      </c>
      <c r="P1682" s="276"/>
      <c r="Q1682" s="276"/>
      <c r="R1682" s="276">
        <v>20</v>
      </c>
    </row>
    <row r="1683" spans="1:18" ht="60">
      <c r="A1683" s="277">
        <v>140</v>
      </c>
      <c r="B1683" s="278" t="s">
        <v>2967</v>
      </c>
      <c r="C1683" s="279" t="s">
        <v>2968</v>
      </c>
      <c r="D1683" s="280">
        <v>33.54</v>
      </c>
      <c r="E1683" s="280">
        <v>33.17</v>
      </c>
      <c r="F1683" s="280">
        <v>0.37</v>
      </c>
      <c r="G1683" s="280"/>
      <c r="H1683" s="281">
        <v>396.76</v>
      </c>
      <c r="I1683" s="281">
        <v>394.4</v>
      </c>
      <c r="J1683" s="281">
        <v>2.36</v>
      </c>
      <c r="K1683" s="281"/>
      <c r="L1683" s="366">
        <v>11.829457364341085</v>
      </c>
      <c r="M1683" s="366">
        <v>11.890262285197466</v>
      </c>
      <c r="N1683" s="366">
        <v>6.3783783783783781</v>
      </c>
      <c r="O1683" s="366" t="s">
        <v>138</v>
      </c>
      <c r="P1683" s="282"/>
      <c r="Q1683" s="282"/>
      <c r="R1683" s="282">
        <v>20</v>
      </c>
    </row>
    <row r="1684" spans="1:18" ht="12.75">
      <c r="A1684" s="101" t="s">
        <v>2969</v>
      </c>
      <c r="B1684" s="100"/>
      <c r="C1684" s="100"/>
      <c r="D1684" s="100"/>
      <c r="E1684" s="100"/>
      <c r="F1684" s="100"/>
      <c r="G1684" s="100"/>
      <c r="H1684" s="100"/>
      <c r="I1684" s="100"/>
      <c r="J1684" s="100"/>
      <c r="K1684" s="100"/>
      <c r="L1684" s="100"/>
      <c r="M1684" s="100"/>
      <c r="N1684" s="100"/>
      <c r="O1684" s="100"/>
      <c r="P1684" s="100"/>
      <c r="Q1684" s="100"/>
      <c r="R1684" s="100"/>
    </row>
    <row r="1685" spans="1:18" ht="48">
      <c r="A1685" s="272">
        <v>141</v>
      </c>
      <c r="B1685" s="269" t="s">
        <v>2970</v>
      </c>
      <c r="C1685" s="273" t="s">
        <v>2971</v>
      </c>
      <c r="D1685" s="274">
        <v>398.34</v>
      </c>
      <c r="E1685" s="274">
        <v>123.43</v>
      </c>
      <c r="F1685" s="274">
        <v>5.49</v>
      </c>
      <c r="G1685" s="274">
        <v>269.42</v>
      </c>
      <c r="H1685" s="275">
        <v>3007.96</v>
      </c>
      <c r="I1685" s="275">
        <v>1467.49</v>
      </c>
      <c r="J1685" s="275">
        <v>35.46</v>
      </c>
      <c r="K1685" s="275">
        <v>1505.01</v>
      </c>
      <c r="L1685" s="365">
        <v>7.5512376361901898</v>
      </c>
      <c r="M1685" s="365">
        <v>11.889248967025845</v>
      </c>
      <c r="N1685" s="365">
        <v>6.4590163934426226</v>
      </c>
      <c r="O1685" s="365">
        <v>5.5861109049068363</v>
      </c>
      <c r="P1685" s="276"/>
      <c r="Q1685" s="276"/>
      <c r="R1685" s="276">
        <v>21</v>
      </c>
    </row>
    <row r="1686" spans="1:18" ht="48">
      <c r="A1686" s="272">
        <v>142</v>
      </c>
      <c r="B1686" s="269" t="s">
        <v>2972</v>
      </c>
      <c r="C1686" s="273" t="s">
        <v>2973</v>
      </c>
      <c r="D1686" s="274">
        <v>263.18</v>
      </c>
      <c r="E1686" s="274">
        <v>96.6</v>
      </c>
      <c r="F1686" s="274">
        <v>2.56</v>
      </c>
      <c r="G1686" s="274">
        <v>164.02</v>
      </c>
      <c r="H1686" s="275">
        <v>2400.7800000000002</v>
      </c>
      <c r="I1686" s="275">
        <v>1148.47</v>
      </c>
      <c r="J1686" s="275">
        <v>16.55</v>
      </c>
      <c r="K1686" s="275">
        <v>1235.76</v>
      </c>
      <c r="L1686" s="365">
        <v>9.1221977353902286</v>
      </c>
      <c r="M1686" s="365">
        <v>11.888923395445136</v>
      </c>
      <c r="N1686" s="365">
        <v>6.46484375</v>
      </c>
      <c r="O1686" s="365">
        <v>7.5342031459578092</v>
      </c>
      <c r="P1686" s="276"/>
      <c r="Q1686" s="276"/>
      <c r="R1686" s="276">
        <v>21</v>
      </c>
    </row>
    <row r="1687" spans="1:18" ht="60">
      <c r="A1687" s="272">
        <v>143</v>
      </c>
      <c r="B1687" s="269" t="s">
        <v>2974</v>
      </c>
      <c r="C1687" s="273" t="s">
        <v>2975</v>
      </c>
      <c r="D1687" s="274">
        <v>5.92</v>
      </c>
      <c r="E1687" s="274">
        <v>5.92</v>
      </c>
      <c r="F1687" s="274"/>
      <c r="G1687" s="274"/>
      <c r="H1687" s="275">
        <v>70.45</v>
      </c>
      <c r="I1687" s="275">
        <v>70.45</v>
      </c>
      <c r="J1687" s="275"/>
      <c r="K1687" s="275"/>
      <c r="L1687" s="366">
        <v>11.89</v>
      </c>
      <c r="M1687" s="366">
        <v>11.89</v>
      </c>
      <c r="N1687" s="365" t="s">
        <v>138</v>
      </c>
      <c r="O1687" s="365" t="s">
        <v>138</v>
      </c>
      <c r="P1687" s="276"/>
      <c r="Q1687" s="276"/>
      <c r="R1687" s="276">
        <v>21</v>
      </c>
    </row>
    <row r="1688" spans="1:18" ht="60">
      <c r="A1688" s="272">
        <v>144</v>
      </c>
      <c r="B1688" s="269" t="s">
        <v>2976</v>
      </c>
      <c r="C1688" s="273" t="s">
        <v>2977</v>
      </c>
      <c r="D1688" s="274">
        <v>19.57</v>
      </c>
      <c r="E1688" s="274">
        <v>19.57</v>
      </c>
      <c r="F1688" s="274"/>
      <c r="G1688" s="274"/>
      <c r="H1688" s="275">
        <v>232.73</v>
      </c>
      <c r="I1688" s="275">
        <v>232.73</v>
      </c>
      <c r="J1688" s="275"/>
      <c r="K1688" s="275"/>
      <c r="L1688" s="365">
        <v>11.8921819110884</v>
      </c>
      <c r="M1688" s="365">
        <v>11.8921819110884</v>
      </c>
      <c r="N1688" s="365" t="s">
        <v>138</v>
      </c>
      <c r="O1688" s="365" t="s">
        <v>138</v>
      </c>
      <c r="P1688" s="276"/>
      <c r="Q1688" s="276"/>
      <c r="R1688" s="276">
        <v>21</v>
      </c>
    </row>
    <row r="1689" spans="1:18" ht="72">
      <c r="A1689" s="272">
        <v>145</v>
      </c>
      <c r="B1689" s="269" t="s">
        <v>2978</v>
      </c>
      <c r="C1689" s="273" t="s">
        <v>2979</v>
      </c>
      <c r="D1689" s="274">
        <v>47.2</v>
      </c>
      <c r="E1689" s="274">
        <v>46.83</v>
      </c>
      <c r="F1689" s="274">
        <v>0.37</v>
      </c>
      <c r="G1689" s="274"/>
      <c r="H1689" s="275">
        <v>559.16</v>
      </c>
      <c r="I1689" s="275">
        <v>556.79999999999995</v>
      </c>
      <c r="J1689" s="275">
        <v>2.36</v>
      </c>
      <c r="K1689" s="275"/>
      <c r="L1689" s="365">
        <v>11.846610169491525</v>
      </c>
      <c r="M1689" s="365">
        <v>11.889814221652786</v>
      </c>
      <c r="N1689" s="365">
        <v>6.3783783783783781</v>
      </c>
      <c r="O1689" s="365" t="s">
        <v>138</v>
      </c>
      <c r="P1689" s="276"/>
      <c r="Q1689" s="276"/>
      <c r="R1689" s="276">
        <v>21</v>
      </c>
    </row>
    <row r="1690" spans="1:18" ht="72">
      <c r="A1690" s="272">
        <v>146</v>
      </c>
      <c r="B1690" s="269" t="s">
        <v>2980</v>
      </c>
      <c r="C1690" s="273" t="s">
        <v>2981</v>
      </c>
      <c r="D1690" s="274">
        <v>60.97</v>
      </c>
      <c r="E1690" s="274">
        <v>60.6</v>
      </c>
      <c r="F1690" s="274">
        <v>0.37</v>
      </c>
      <c r="G1690" s="274"/>
      <c r="H1690" s="275">
        <v>722.86</v>
      </c>
      <c r="I1690" s="275">
        <v>720.5</v>
      </c>
      <c r="J1690" s="275">
        <v>2.36</v>
      </c>
      <c r="K1690" s="275"/>
      <c r="L1690" s="365">
        <v>11.855994751517141</v>
      </c>
      <c r="M1690" s="365">
        <v>11.889438943894389</v>
      </c>
      <c r="N1690" s="365">
        <v>6.3783783783783781</v>
      </c>
      <c r="O1690" s="365" t="s">
        <v>138</v>
      </c>
      <c r="P1690" s="276"/>
      <c r="Q1690" s="276"/>
      <c r="R1690" s="276">
        <v>21</v>
      </c>
    </row>
    <row r="1691" spans="1:18" ht="60">
      <c r="A1691" s="277">
        <v>147</v>
      </c>
      <c r="B1691" s="278" t="s">
        <v>2982</v>
      </c>
      <c r="C1691" s="279" t="s">
        <v>2983</v>
      </c>
      <c r="D1691" s="280">
        <v>58.31</v>
      </c>
      <c r="E1691" s="280">
        <v>56.48</v>
      </c>
      <c r="F1691" s="280">
        <v>1.83</v>
      </c>
      <c r="G1691" s="280"/>
      <c r="H1691" s="281">
        <v>683.34</v>
      </c>
      <c r="I1691" s="281">
        <v>671.52</v>
      </c>
      <c r="J1691" s="281">
        <v>11.82</v>
      </c>
      <c r="K1691" s="281"/>
      <c r="L1691" s="366">
        <v>11.719087635054022</v>
      </c>
      <c r="M1691" s="366">
        <v>11.889518413597735</v>
      </c>
      <c r="N1691" s="366">
        <v>6.4590163934426226</v>
      </c>
      <c r="O1691" s="366" t="s">
        <v>138</v>
      </c>
      <c r="P1691" s="282"/>
      <c r="Q1691" s="282"/>
      <c r="R1691" s="282">
        <v>21</v>
      </c>
    </row>
    <row r="1692" spans="1:18" ht="12.75">
      <c r="A1692" s="101" t="s">
        <v>2984</v>
      </c>
      <c r="B1692" s="100"/>
      <c r="C1692" s="100"/>
      <c r="D1692" s="100"/>
      <c r="E1692" s="100"/>
      <c r="F1692" s="100"/>
      <c r="G1692" s="100"/>
      <c r="H1692" s="100"/>
      <c r="I1692" s="100"/>
      <c r="J1692" s="100"/>
      <c r="K1692" s="100"/>
      <c r="L1692" s="100"/>
      <c r="M1692" s="100"/>
      <c r="N1692" s="100"/>
      <c r="O1692" s="100"/>
      <c r="P1692" s="100"/>
      <c r="Q1692" s="100"/>
      <c r="R1692" s="100"/>
    </row>
    <row r="1693" spans="1:18" ht="36">
      <c r="A1693" s="272">
        <v>148</v>
      </c>
      <c r="B1693" s="269" t="s">
        <v>2985</v>
      </c>
      <c r="C1693" s="273" t="s">
        <v>2986</v>
      </c>
      <c r="D1693" s="274">
        <v>370.66</v>
      </c>
      <c r="E1693" s="274">
        <v>103.3</v>
      </c>
      <c r="F1693" s="274">
        <v>1.83</v>
      </c>
      <c r="G1693" s="274">
        <v>265.52999999999997</v>
      </c>
      <c r="H1693" s="275">
        <v>2726.01</v>
      </c>
      <c r="I1693" s="275">
        <v>1228.23</v>
      </c>
      <c r="J1693" s="275">
        <v>11.82</v>
      </c>
      <c r="K1693" s="275">
        <v>1485.96</v>
      </c>
      <c r="L1693" s="365">
        <v>7.354475799924459</v>
      </c>
      <c r="M1693" s="365">
        <v>11.889932236205228</v>
      </c>
      <c r="N1693" s="365">
        <v>6.4590163934426226</v>
      </c>
      <c r="O1693" s="365">
        <v>5.59620381877754</v>
      </c>
      <c r="P1693" s="276"/>
      <c r="Q1693" s="276"/>
      <c r="R1693" s="276">
        <v>22</v>
      </c>
    </row>
    <row r="1694" spans="1:18" ht="36">
      <c r="A1694" s="272">
        <v>149</v>
      </c>
      <c r="B1694" s="269" t="s">
        <v>2987</v>
      </c>
      <c r="C1694" s="273" t="s">
        <v>2988</v>
      </c>
      <c r="D1694" s="274">
        <v>237.54</v>
      </c>
      <c r="E1694" s="274">
        <v>84.52</v>
      </c>
      <c r="F1694" s="274">
        <v>0.73</v>
      </c>
      <c r="G1694" s="274">
        <v>152.29</v>
      </c>
      <c r="H1694" s="275">
        <v>2157.77</v>
      </c>
      <c r="I1694" s="275">
        <v>1004.91</v>
      </c>
      <c r="J1694" s="275">
        <v>4.7300000000000004</v>
      </c>
      <c r="K1694" s="275">
        <v>1148.1300000000001</v>
      </c>
      <c r="L1694" s="365">
        <v>9.0838174623221359</v>
      </c>
      <c r="M1694" s="365">
        <v>11.889611926171321</v>
      </c>
      <c r="N1694" s="365">
        <v>6.4794520547945211</v>
      </c>
      <c r="O1694" s="365">
        <v>7.5391030271193129</v>
      </c>
      <c r="P1694" s="276"/>
      <c r="Q1694" s="276"/>
      <c r="R1694" s="276">
        <v>22</v>
      </c>
    </row>
    <row r="1695" spans="1:18" ht="48">
      <c r="A1695" s="272">
        <v>150</v>
      </c>
      <c r="B1695" s="269" t="s">
        <v>2989</v>
      </c>
      <c r="C1695" s="273" t="s">
        <v>2990</v>
      </c>
      <c r="D1695" s="274">
        <v>3.91</v>
      </c>
      <c r="E1695" s="274">
        <v>3.91</v>
      </c>
      <c r="F1695" s="274"/>
      <c r="G1695" s="274"/>
      <c r="H1695" s="275">
        <v>46.55</v>
      </c>
      <c r="I1695" s="275">
        <v>46.55</v>
      </c>
      <c r="J1695" s="275"/>
      <c r="K1695" s="275"/>
      <c r="L1695" s="366">
        <v>11.89</v>
      </c>
      <c r="M1695" s="366">
        <v>11.89</v>
      </c>
      <c r="N1695" s="365" t="s">
        <v>138</v>
      </c>
      <c r="O1695" s="365" t="s">
        <v>138</v>
      </c>
      <c r="P1695" s="276"/>
      <c r="Q1695" s="276"/>
      <c r="R1695" s="276">
        <v>22</v>
      </c>
    </row>
    <row r="1696" spans="1:18" ht="48">
      <c r="A1696" s="272">
        <v>151</v>
      </c>
      <c r="B1696" s="269" t="s">
        <v>2991</v>
      </c>
      <c r="C1696" s="273" t="s">
        <v>2992</v>
      </c>
      <c r="D1696" s="274">
        <v>13.86</v>
      </c>
      <c r="E1696" s="274">
        <v>13.86</v>
      </c>
      <c r="F1696" s="274"/>
      <c r="G1696" s="274"/>
      <c r="H1696" s="275">
        <v>164.8</v>
      </c>
      <c r="I1696" s="275">
        <v>164.8</v>
      </c>
      <c r="J1696" s="275"/>
      <c r="K1696" s="275"/>
      <c r="L1696" s="365">
        <v>11.890331890331892</v>
      </c>
      <c r="M1696" s="365">
        <v>11.890331890331892</v>
      </c>
      <c r="N1696" s="365" t="s">
        <v>138</v>
      </c>
      <c r="O1696" s="365" t="s">
        <v>138</v>
      </c>
      <c r="P1696" s="276"/>
      <c r="Q1696" s="276"/>
      <c r="R1696" s="276">
        <v>22</v>
      </c>
    </row>
    <row r="1697" spans="1:18" ht="60">
      <c r="A1697" s="272">
        <v>152</v>
      </c>
      <c r="B1697" s="269" t="s">
        <v>2993</v>
      </c>
      <c r="C1697" s="273" t="s">
        <v>2994</v>
      </c>
      <c r="D1697" s="274">
        <v>30.57</v>
      </c>
      <c r="E1697" s="274">
        <v>30.57</v>
      </c>
      <c r="F1697" s="274"/>
      <c r="G1697" s="274"/>
      <c r="H1697" s="275">
        <v>363.47</v>
      </c>
      <c r="I1697" s="275">
        <v>363.47</v>
      </c>
      <c r="J1697" s="275"/>
      <c r="K1697" s="275"/>
      <c r="L1697" s="365">
        <v>11.889761203794571</v>
      </c>
      <c r="M1697" s="365">
        <v>11.889761203794571</v>
      </c>
      <c r="N1697" s="365" t="s">
        <v>138</v>
      </c>
      <c r="O1697" s="365" t="s">
        <v>138</v>
      </c>
      <c r="P1697" s="276"/>
      <c r="Q1697" s="276"/>
      <c r="R1697" s="276">
        <v>22</v>
      </c>
    </row>
    <row r="1698" spans="1:18" ht="60">
      <c r="A1698" s="272">
        <v>153</v>
      </c>
      <c r="B1698" s="269" t="s">
        <v>2995</v>
      </c>
      <c r="C1698" s="273" t="s">
        <v>2996</v>
      </c>
      <c r="D1698" s="274">
        <v>42.82</v>
      </c>
      <c r="E1698" s="274">
        <v>42.82</v>
      </c>
      <c r="F1698" s="274"/>
      <c r="G1698" s="274"/>
      <c r="H1698" s="275">
        <v>509.12</v>
      </c>
      <c r="I1698" s="275">
        <v>509.12</v>
      </c>
      <c r="J1698" s="275"/>
      <c r="K1698" s="275"/>
      <c r="L1698" s="365">
        <v>11.889771134983652</v>
      </c>
      <c r="M1698" s="365">
        <v>11.889771134983652</v>
      </c>
      <c r="N1698" s="365" t="s">
        <v>138</v>
      </c>
      <c r="O1698" s="365" t="s">
        <v>138</v>
      </c>
      <c r="P1698" s="276"/>
      <c r="Q1698" s="276"/>
      <c r="R1698" s="276">
        <v>22</v>
      </c>
    </row>
    <row r="1699" spans="1:18" ht="48">
      <c r="A1699" s="277">
        <v>154</v>
      </c>
      <c r="B1699" s="278" t="s">
        <v>2997</v>
      </c>
      <c r="C1699" s="279" t="s">
        <v>2998</v>
      </c>
      <c r="D1699" s="280">
        <v>37.47</v>
      </c>
      <c r="E1699" s="280">
        <v>36.74</v>
      </c>
      <c r="F1699" s="280">
        <v>0.73</v>
      </c>
      <c r="G1699" s="280"/>
      <c r="H1699" s="281">
        <v>441.51</v>
      </c>
      <c r="I1699" s="281">
        <v>436.78</v>
      </c>
      <c r="J1699" s="281">
        <v>4.7300000000000004</v>
      </c>
      <c r="K1699" s="281"/>
      <c r="L1699" s="366">
        <v>11.78302642113691</v>
      </c>
      <c r="M1699" s="366">
        <v>11.888405008165487</v>
      </c>
      <c r="N1699" s="366">
        <v>6.4794520547945211</v>
      </c>
      <c r="O1699" s="366" t="s">
        <v>138</v>
      </c>
      <c r="P1699" s="282"/>
      <c r="Q1699" s="282"/>
      <c r="R1699" s="282">
        <v>22</v>
      </c>
    </row>
    <row r="1700" spans="1:18" ht="12.75">
      <c r="A1700" s="101" t="s">
        <v>2999</v>
      </c>
      <c r="B1700" s="100"/>
      <c r="C1700" s="100"/>
      <c r="D1700" s="100"/>
      <c r="E1700" s="100"/>
      <c r="F1700" s="100"/>
      <c r="G1700" s="100"/>
      <c r="H1700" s="100"/>
      <c r="I1700" s="100"/>
      <c r="J1700" s="100"/>
      <c r="K1700" s="100"/>
      <c r="L1700" s="100"/>
      <c r="M1700" s="100"/>
      <c r="N1700" s="100"/>
      <c r="O1700" s="100"/>
      <c r="P1700" s="100"/>
      <c r="Q1700" s="100"/>
      <c r="R1700" s="100"/>
    </row>
    <row r="1701" spans="1:18" ht="36">
      <c r="A1701" s="272">
        <v>155</v>
      </c>
      <c r="B1701" s="269" t="s">
        <v>3000</v>
      </c>
      <c r="C1701" s="273" t="s">
        <v>3001</v>
      </c>
      <c r="D1701" s="274">
        <v>695.11</v>
      </c>
      <c r="E1701" s="274">
        <v>123.43</v>
      </c>
      <c r="F1701" s="274">
        <v>5.49</v>
      </c>
      <c r="G1701" s="274">
        <v>566.19000000000005</v>
      </c>
      <c r="H1701" s="275">
        <v>4665.38</v>
      </c>
      <c r="I1701" s="275">
        <v>1467.49</v>
      </c>
      <c r="J1701" s="275">
        <v>35.46</v>
      </c>
      <c r="K1701" s="275">
        <v>3162.43</v>
      </c>
      <c r="L1701" s="365">
        <v>6.7117146926385756</v>
      </c>
      <c r="M1701" s="365">
        <v>11.889248967025845</v>
      </c>
      <c r="N1701" s="365">
        <v>6.4590163934426226</v>
      </c>
      <c r="O1701" s="365">
        <v>5.5854571786855995</v>
      </c>
      <c r="P1701" s="276"/>
      <c r="Q1701" s="276"/>
      <c r="R1701" s="276">
        <v>23</v>
      </c>
    </row>
    <row r="1702" spans="1:18" ht="36">
      <c r="A1702" s="272">
        <v>156</v>
      </c>
      <c r="B1702" s="269" t="s">
        <v>3002</v>
      </c>
      <c r="C1702" s="273" t="s">
        <v>3003</v>
      </c>
      <c r="D1702" s="274">
        <v>427.16</v>
      </c>
      <c r="E1702" s="274">
        <v>96.6</v>
      </c>
      <c r="F1702" s="274">
        <v>2.56</v>
      </c>
      <c r="G1702" s="274">
        <v>328</v>
      </c>
      <c r="H1702" s="275">
        <v>3636.54</v>
      </c>
      <c r="I1702" s="275">
        <v>1148.47</v>
      </c>
      <c r="J1702" s="275">
        <v>16.55</v>
      </c>
      <c r="K1702" s="275">
        <v>2471.52</v>
      </c>
      <c r="L1702" s="365">
        <v>8.5132971251989886</v>
      </c>
      <c r="M1702" s="365">
        <v>11.888923395445136</v>
      </c>
      <c r="N1702" s="365">
        <v>6.46484375</v>
      </c>
      <c r="O1702" s="365">
        <v>7.5351219512195122</v>
      </c>
      <c r="P1702" s="276"/>
      <c r="Q1702" s="276"/>
      <c r="R1702" s="276">
        <v>23</v>
      </c>
    </row>
    <row r="1703" spans="1:18" ht="48">
      <c r="A1703" s="272">
        <v>157</v>
      </c>
      <c r="B1703" s="269" t="s">
        <v>3004</v>
      </c>
      <c r="C1703" s="273" t="s">
        <v>3005</v>
      </c>
      <c r="D1703" s="274">
        <v>8.36</v>
      </c>
      <c r="E1703" s="274">
        <v>8.36</v>
      </c>
      <c r="F1703" s="274"/>
      <c r="G1703" s="274"/>
      <c r="H1703" s="275">
        <v>99.38</v>
      </c>
      <c r="I1703" s="275">
        <v>99.38</v>
      </c>
      <c r="J1703" s="275"/>
      <c r="K1703" s="275"/>
      <c r="L1703" s="365">
        <v>11.887559808612441</v>
      </c>
      <c r="M1703" s="365">
        <v>11.887559808612441</v>
      </c>
      <c r="N1703" s="365" t="s">
        <v>138</v>
      </c>
      <c r="O1703" s="365" t="s">
        <v>138</v>
      </c>
      <c r="P1703" s="276"/>
      <c r="Q1703" s="276"/>
      <c r="R1703" s="276">
        <v>23</v>
      </c>
    </row>
    <row r="1704" spans="1:18" ht="48">
      <c r="A1704" s="272">
        <v>158</v>
      </c>
      <c r="B1704" s="269" t="s">
        <v>3006</v>
      </c>
      <c r="C1704" s="273" t="s">
        <v>3007</v>
      </c>
      <c r="D1704" s="274">
        <v>32.06</v>
      </c>
      <c r="E1704" s="274">
        <v>32.06</v>
      </c>
      <c r="F1704" s="274"/>
      <c r="G1704" s="274"/>
      <c r="H1704" s="275">
        <v>381.17</v>
      </c>
      <c r="I1704" s="275">
        <v>381.17</v>
      </c>
      <c r="J1704" s="275"/>
      <c r="K1704" s="275"/>
      <c r="L1704" s="365">
        <v>11.88927011852776</v>
      </c>
      <c r="M1704" s="365">
        <v>11.88927011852776</v>
      </c>
      <c r="N1704" s="365" t="s">
        <v>138</v>
      </c>
      <c r="O1704" s="365" t="s">
        <v>138</v>
      </c>
      <c r="P1704" s="276"/>
      <c r="Q1704" s="276"/>
      <c r="R1704" s="276">
        <v>23</v>
      </c>
    </row>
    <row r="1705" spans="1:18" ht="60">
      <c r="A1705" s="272">
        <v>159</v>
      </c>
      <c r="B1705" s="269" t="s">
        <v>3008</v>
      </c>
      <c r="C1705" s="273" t="s">
        <v>3009</v>
      </c>
      <c r="D1705" s="274">
        <v>75.27</v>
      </c>
      <c r="E1705" s="274">
        <v>74.900000000000006</v>
      </c>
      <c r="F1705" s="274">
        <v>0.37</v>
      </c>
      <c r="G1705" s="274"/>
      <c r="H1705" s="275">
        <v>892.99</v>
      </c>
      <c r="I1705" s="275">
        <v>890.63</v>
      </c>
      <c r="J1705" s="275">
        <v>2.36</v>
      </c>
      <c r="K1705" s="275"/>
      <c r="L1705" s="365">
        <v>11.863823568486781</v>
      </c>
      <c r="M1705" s="365">
        <v>11.890921228304405</v>
      </c>
      <c r="N1705" s="365">
        <v>6.3783783783783781</v>
      </c>
      <c r="O1705" s="365" t="s">
        <v>138</v>
      </c>
      <c r="P1705" s="276"/>
      <c r="Q1705" s="276"/>
      <c r="R1705" s="276">
        <v>23</v>
      </c>
    </row>
    <row r="1706" spans="1:18" ht="60">
      <c r="A1706" s="272">
        <v>160</v>
      </c>
      <c r="B1706" s="269" t="s">
        <v>3010</v>
      </c>
      <c r="C1706" s="273" t="s">
        <v>3011</v>
      </c>
      <c r="D1706" s="274">
        <v>99.23</v>
      </c>
      <c r="E1706" s="274">
        <v>98.86</v>
      </c>
      <c r="F1706" s="274">
        <v>0.37</v>
      </c>
      <c r="G1706" s="274"/>
      <c r="H1706" s="275">
        <v>1177.8399999999999</v>
      </c>
      <c r="I1706" s="275">
        <v>1175.48</v>
      </c>
      <c r="J1706" s="275">
        <v>2.36</v>
      </c>
      <c r="K1706" s="275"/>
      <c r="L1706" s="365">
        <v>11.869797440290233</v>
      </c>
      <c r="M1706" s="365">
        <v>11.890349989884685</v>
      </c>
      <c r="N1706" s="365">
        <v>6.3783783783783781</v>
      </c>
      <c r="O1706" s="365" t="s">
        <v>138</v>
      </c>
      <c r="P1706" s="276"/>
      <c r="Q1706" s="276"/>
      <c r="R1706" s="276">
        <v>23</v>
      </c>
    </row>
    <row r="1707" spans="1:18" ht="48">
      <c r="A1707" s="277">
        <v>161</v>
      </c>
      <c r="B1707" s="278" t="s">
        <v>3012</v>
      </c>
      <c r="C1707" s="279" t="s">
        <v>3013</v>
      </c>
      <c r="D1707" s="280">
        <v>87.79</v>
      </c>
      <c r="E1707" s="280">
        <v>85.96</v>
      </c>
      <c r="F1707" s="280">
        <v>1.83</v>
      </c>
      <c r="G1707" s="280"/>
      <c r="H1707" s="281">
        <v>1033.92</v>
      </c>
      <c r="I1707" s="281">
        <v>1022.1</v>
      </c>
      <c r="J1707" s="281">
        <v>11.82</v>
      </c>
      <c r="K1707" s="281"/>
      <c r="L1707" s="366">
        <v>11.777195580362228</v>
      </c>
      <c r="M1707" s="366">
        <v>11.890414146114473</v>
      </c>
      <c r="N1707" s="366">
        <v>6.4590163934426226</v>
      </c>
      <c r="O1707" s="366" t="s">
        <v>138</v>
      </c>
      <c r="P1707" s="282"/>
      <c r="Q1707" s="282"/>
      <c r="R1707" s="282">
        <v>23</v>
      </c>
    </row>
    <row r="1708" spans="1:18" ht="12.75">
      <c r="A1708" s="101" t="s">
        <v>3014</v>
      </c>
      <c r="B1708" s="100"/>
      <c r="C1708" s="100"/>
      <c r="D1708" s="100"/>
      <c r="E1708" s="100"/>
      <c r="F1708" s="100"/>
      <c r="G1708" s="100"/>
      <c r="H1708" s="100"/>
      <c r="I1708" s="100"/>
      <c r="J1708" s="100"/>
      <c r="K1708" s="100"/>
      <c r="L1708" s="100"/>
      <c r="M1708" s="100"/>
      <c r="N1708" s="100"/>
      <c r="O1708" s="100"/>
      <c r="P1708" s="100"/>
      <c r="Q1708" s="100"/>
      <c r="R1708" s="100"/>
    </row>
    <row r="1709" spans="1:18" ht="36">
      <c r="A1709" s="272">
        <v>162</v>
      </c>
      <c r="B1709" s="269" t="s">
        <v>3015</v>
      </c>
      <c r="C1709" s="273" t="s">
        <v>3016</v>
      </c>
      <c r="D1709" s="274">
        <v>1041.83</v>
      </c>
      <c r="E1709" s="274">
        <v>215.61</v>
      </c>
      <c r="F1709" s="274">
        <v>6.22</v>
      </c>
      <c r="G1709" s="274">
        <v>820</v>
      </c>
      <c r="H1709" s="275">
        <v>7175.98</v>
      </c>
      <c r="I1709" s="275">
        <v>2563.62</v>
      </c>
      <c r="J1709" s="275">
        <v>40.18</v>
      </c>
      <c r="K1709" s="275">
        <v>4572.18</v>
      </c>
      <c r="L1709" s="365">
        <v>6.8878607834291588</v>
      </c>
      <c r="M1709" s="365">
        <v>11.890079309865033</v>
      </c>
      <c r="N1709" s="365">
        <v>6.459807073954984</v>
      </c>
      <c r="O1709" s="365">
        <v>5.5758292682926829</v>
      </c>
      <c r="P1709" s="276"/>
      <c r="Q1709" s="276"/>
      <c r="R1709" s="276">
        <v>24</v>
      </c>
    </row>
    <row r="1710" spans="1:18" ht="36">
      <c r="A1710" s="272">
        <v>163</v>
      </c>
      <c r="B1710" s="269" t="s">
        <v>3017</v>
      </c>
      <c r="C1710" s="273" t="s">
        <v>3018</v>
      </c>
      <c r="D1710" s="274">
        <v>661.55</v>
      </c>
      <c r="E1710" s="274">
        <v>170.51</v>
      </c>
      <c r="F1710" s="274">
        <v>2.93</v>
      </c>
      <c r="G1710" s="274">
        <v>488.11</v>
      </c>
      <c r="H1710" s="275">
        <v>5724.42</v>
      </c>
      <c r="I1710" s="275">
        <v>2027.44</v>
      </c>
      <c r="J1710" s="275">
        <v>18.91</v>
      </c>
      <c r="K1710" s="275">
        <v>3678.07</v>
      </c>
      <c r="L1710" s="365">
        <v>8.6530420981029401</v>
      </c>
      <c r="M1710" s="365">
        <v>11.890446308134422</v>
      </c>
      <c r="N1710" s="365">
        <v>6.4539249146757678</v>
      </c>
      <c r="O1710" s="365">
        <v>7.5353301509905553</v>
      </c>
      <c r="P1710" s="276"/>
      <c r="Q1710" s="276"/>
      <c r="R1710" s="276">
        <v>24</v>
      </c>
    </row>
    <row r="1711" spans="1:18" ht="48">
      <c r="A1711" s="272">
        <v>164</v>
      </c>
      <c r="B1711" s="269" t="s">
        <v>3019</v>
      </c>
      <c r="C1711" s="273" t="s">
        <v>3020</v>
      </c>
      <c r="D1711" s="274">
        <v>6.94</v>
      </c>
      <c r="E1711" s="274">
        <v>6.94</v>
      </c>
      <c r="F1711" s="274"/>
      <c r="G1711" s="274"/>
      <c r="H1711" s="275">
        <v>82.49</v>
      </c>
      <c r="I1711" s="275">
        <v>82.49</v>
      </c>
      <c r="J1711" s="275"/>
      <c r="K1711" s="275"/>
      <c r="L1711" s="365">
        <v>11.886167146974062</v>
      </c>
      <c r="M1711" s="365">
        <v>11.886167146974062</v>
      </c>
      <c r="N1711" s="365" t="s">
        <v>138</v>
      </c>
      <c r="O1711" s="365" t="s">
        <v>138</v>
      </c>
      <c r="P1711" s="276"/>
      <c r="Q1711" s="276"/>
      <c r="R1711" s="276">
        <v>24</v>
      </c>
    </row>
    <row r="1712" spans="1:18" ht="48">
      <c r="A1712" s="272">
        <v>165</v>
      </c>
      <c r="B1712" s="269" t="s">
        <v>3021</v>
      </c>
      <c r="C1712" s="273" t="s">
        <v>3022</v>
      </c>
      <c r="D1712" s="274">
        <v>26.77</v>
      </c>
      <c r="E1712" s="274">
        <v>26.77</v>
      </c>
      <c r="F1712" s="274"/>
      <c r="G1712" s="274"/>
      <c r="H1712" s="275">
        <v>318.36</v>
      </c>
      <c r="I1712" s="275">
        <v>318.36</v>
      </c>
      <c r="J1712" s="275"/>
      <c r="K1712" s="275"/>
      <c r="L1712" s="365">
        <v>11.892416884572283</v>
      </c>
      <c r="M1712" s="365">
        <v>11.892416884572283</v>
      </c>
      <c r="N1712" s="365" t="s">
        <v>138</v>
      </c>
      <c r="O1712" s="365" t="s">
        <v>138</v>
      </c>
      <c r="P1712" s="276"/>
      <c r="Q1712" s="276"/>
      <c r="R1712" s="276">
        <v>24</v>
      </c>
    </row>
    <row r="1713" spans="1:18" ht="60">
      <c r="A1713" s="272">
        <v>166</v>
      </c>
      <c r="B1713" s="269" t="s">
        <v>3023</v>
      </c>
      <c r="C1713" s="273" t="s">
        <v>3024</v>
      </c>
      <c r="D1713" s="274">
        <v>123.25</v>
      </c>
      <c r="E1713" s="274">
        <v>122.52</v>
      </c>
      <c r="F1713" s="274">
        <v>0.73</v>
      </c>
      <c r="G1713" s="274"/>
      <c r="H1713" s="275">
        <v>1461.5</v>
      </c>
      <c r="I1713" s="275">
        <v>1456.77</v>
      </c>
      <c r="J1713" s="275">
        <v>4.7300000000000004</v>
      </c>
      <c r="K1713" s="275"/>
      <c r="L1713" s="365">
        <v>11.858012170385395</v>
      </c>
      <c r="M1713" s="365">
        <v>11.89005876591577</v>
      </c>
      <c r="N1713" s="365">
        <v>6.4794520547945211</v>
      </c>
      <c r="O1713" s="365" t="s">
        <v>138</v>
      </c>
      <c r="P1713" s="276"/>
      <c r="Q1713" s="276"/>
      <c r="R1713" s="276">
        <v>24</v>
      </c>
    </row>
    <row r="1714" spans="1:18" ht="60">
      <c r="A1714" s="272">
        <v>167</v>
      </c>
      <c r="B1714" s="269" t="s">
        <v>3025</v>
      </c>
      <c r="C1714" s="273" t="s">
        <v>3026</v>
      </c>
      <c r="D1714" s="274">
        <v>134.38999999999999</v>
      </c>
      <c r="E1714" s="274">
        <v>133.66</v>
      </c>
      <c r="F1714" s="274">
        <v>0.73</v>
      </c>
      <c r="G1714" s="274"/>
      <c r="H1714" s="275">
        <v>1593.93</v>
      </c>
      <c r="I1714" s="275">
        <v>1589.2</v>
      </c>
      <c r="J1714" s="275">
        <v>4.7300000000000004</v>
      </c>
      <c r="K1714" s="275"/>
      <c r="L1714" s="365">
        <v>11.86048069052757</v>
      </c>
      <c r="M1714" s="365">
        <v>11.889869818943589</v>
      </c>
      <c r="N1714" s="365">
        <v>6.4794520547945211</v>
      </c>
      <c r="O1714" s="365" t="s">
        <v>138</v>
      </c>
      <c r="P1714" s="276"/>
      <c r="Q1714" s="276"/>
      <c r="R1714" s="276">
        <v>24</v>
      </c>
    </row>
    <row r="1715" spans="1:18" ht="48">
      <c r="A1715" s="277">
        <v>168</v>
      </c>
      <c r="B1715" s="278" t="s">
        <v>3027</v>
      </c>
      <c r="C1715" s="279" t="s">
        <v>3028</v>
      </c>
      <c r="D1715" s="280">
        <v>133.26</v>
      </c>
      <c r="E1715" s="280">
        <v>131.06</v>
      </c>
      <c r="F1715" s="280">
        <v>2.2000000000000002</v>
      </c>
      <c r="G1715" s="280"/>
      <c r="H1715" s="281">
        <v>1572.46</v>
      </c>
      <c r="I1715" s="281">
        <v>1558.28</v>
      </c>
      <c r="J1715" s="281">
        <v>14.18</v>
      </c>
      <c r="K1715" s="281"/>
      <c r="L1715" s="366">
        <v>11.799939966981841</v>
      </c>
      <c r="M1715" s="366">
        <v>11.88982145582176</v>
      </c>
      <c r="N1715" s="366">
        <v>6.4454545454545444</v>
      </c>
      <c r="O1715" s="366" t="s">
        <v>138</v>
      </c>
      <c r="P1715" s="282"/>
      <c r="Q1715" s="282"/>
      <c r="R1715" s="282">
        <v>24</v>
      </c>
    </row>
    <row r="1716" spans="1:18" ht="12.75">
      <c r="A1716" s="101" t="s">
        <v>3029</v>
      </c>
      <c r="B1716" s="100"/>
      <c r="C1716" s="100"/>
      <c r="D1716" s="100"/>
      <c r="E1716" s="100"/>
      <c r="F1716" s="100"/>
      <c r="G1716" s="100"/>
      <c r="H1716" s="100"/>
      <c r="I1716" s="100"/>
      <c r="J1716" s="100"/>
      <c r="K1716" s="100"/>
      <c r="L1716" s="100"/>
      <c r="M1716" s="100"/>
      <c r="N1716" s="100"/>
      <c r="O1716" s="100"/>
      <c r="P1716" s="100"/>
      <c r="Q1716" s="100"/>
      <c r="R1716" s="100"/>
    </row>
    <row r="1717" spans="1:18" ht="36">
      <c r="A1717" s="272">
        <v>169</v>
      </c>
      <c r="B1717" s="269" t="s">
        <v>3030</v>
      </c>
      <c r="C1717" s="273" t="s">
        <v>3031</v>
      </c>
      <c r="D1717" s="274">
        <v>1493.82</v>
      </c>
      <c r="E1717" s="274">
        <v>273.38</v>
      </c>
      <c r="F1717" s="274">
        <v>9.8800000000000008</v>
      </c>
      <c r="G1717" s="274">
        <v>1210.56</v>
      </c>
      <c r="H1717" s="275">
        <v>10071.1</v>
      </c>
      <c r="I1717" s="275">
        <v>3250.61</v>
      </c>
      <c r="J1717" s="275">
        <v>63.82</v>
      </c>
      <c r="K1717" s="275">
        <v>6756.67</v>
      </c>
      <c r="L1717" s="365">
        <v>6.7418430600741726</v>
      </c>
      <c r="M1717" s="365">
        <v>11.890445533689372</v>
      </c>
      <c r="N1717" s="365">
        <v>6.4595141700404852</v>
      </c>
      <c r="O1717" s="365">
        <v>5.5814416468411316</v>
      </c>
      <c r="P1717" s="276"/>
      <c r="Q1717" s="276"/>
      <c r="R1717" s="276">
        <v>25</v>
      </c>
    </row>
    <row r="1718" spans="1:18" ht="36">
      <c r="A1718" s="272">
        <v>170</v>
      </c>
      <c r="B1718" s="269" t="s">
        <v>3032</v>
      </c>
      <c r="C1718" s="273" t="s">
        <v>3033</v>
      </c>
      <c r="D1718" s="274">
        <v>918.36</v>
      </c>
      <c r="E1718" s="274">
        <v>208.56</v>
      </c>
      <c r="F1718" s="274">
        <v>6.96</v>
      </c>
      <c r="G1718" s="274">
        <v>702.84</v>
      </c>
      <c r="H1718" s="275">
        <v>7822.13</v>
      </c>
      <c r="I1718" s="275">
        <v>2479.84</v>
      </c>
      <c r="J1718" s="275">
        <v>44.91</v>
      </c>
      <c r="K1718" s="275">
        <v>5297.38</v>
      </c>
      <c r="L1718" s="365">
        <v>8.5174985844331204</v>
      </c>
      <c r="M1718" s="365">
        <v>11.890295358649789</v>
      </c>
      <c r="N1718" s="365">
        <v>6.4525862068965516</v>
      </c>
      <c r="O1718" s="365">
        <v>7.5371065960958399</v>
      </c>
      <c r="P1718" s="276"/>
      <c r="Q1718" s="276"/>
      <c r="R1718" s="276">
        <v>25</v>
      </c>
    </row>
    <row r="1719" spans="1:18" ht="48">
      <c r="A1719" s="272">
        <v>171</v>
      </c>
      <c r="B1719" s="269" t="s">
        <v>3034</v>
      </c>
      <c r="C1719" s="273" t="s">
        <v>3035</v>
      </c>
      <c r="D1719" s="274">
        <v>13.66</v>
      </c>
      <c r="E1719" s="274">
        <v>13.66</v>
      </c>
      <c r="F1719" s="274"/>
      <c r="G1719" s="274"/>
      <c r="H1719" s="275">
        <v>162.4</v>
      </c>
      <c r="I1719" s="275">
        <v>162.4</v>
      </c>
      <c r="J1719" s="275"/>
      <c r="K1719" s="275"/>
      <c r="L1719" s="365">
        <v>11.888726207906297</v>
      </c>
      <c r="M1719" s="365">
        <v>11.888726207906297</v>
      </c>
      <c r="N1719" s="365" t="s">
        <v>138</v>
      </c>
      <c r="O1719" s="365" t="s">
        <v>138</v>
      </c>
      <c r="P1719" s="276"/>
      <c r="Q1719" s="276"/>
      <c r="R1719" s="276">
        <v>25</v>
      </c>
    </row>
    <row r="1720" spans="1:18" ht="48">
      <c r="A1720" s="272">
        <v>172</v>
      </c>
      <c r="B1720" s="269" t="s">
        <v>3036</v>
      </c>
      <c r="C1720" s="273" t="s">
        <v>3037</v>
      </c>
      <c r="D1720" s="274">
        <v>53.66</v>
      </c>
      <c r="E1720" s="274">
        <v>53.66</v>
      </c>
      <c r="F1720" s="274"/>
      <c r="G1720" s="274"/>
      <c r="H1720" s="275">
        <v>638.01</v>
      </c>
      <c r="I1720" s="275">
        <v>638.01</v>
      </c>
      <c r="J1720" s="275"/>
      <c r="K1720" s="275"/>
      <c r="L1720" s="365">
        <v>11.889862094670146</v>
      </c>
      <c r="M1720" s="365">
        <v>11.889862094670146</v>
      </c>
      <c r="N1720" s="365" t="s">
        <v>138</v>
      </c>
      <c r="O1720" s="365" t="s">
        <v>138</v>
      </c>
      <c r="P1720" s="276"/>
      <c r="Q1720" s="276"/>
      <c r="R1720" s="276">
        <v>25</v>
      </c>
    </row>
    <row r="1721" spans="1:18" ht="60">
      <c r="A1721" s="272">
        <v>173</v>
      </c>
      <c r="B1721" s="269" t="s">
        <v>3038</v>
      </c>
      <c r="C1721" s="273" t="s">
        <v>3039</v>
      </c>
      <c r="D1721" s="274">
        <v>228.04</v>
      </c>
      <c r="E1721" s="274">
        <v>226.94</v>
      </c>
      <c r="F1721" s="274">
        <v>1.1000000000000001</v>
      </c>
      <c r="G1721" s="274"/>
      <c r="H1721" s="275">
        <v>2705.42</v>
      </c>
      <c r="I1721" s="275">
        <v>2698.33</v>
      </c>
      <c r="J1721" s="275">
        <v>7.09</v>
      </c>
      <c r="K1721" s="275"/>
      <c r="L1721" s="365">
        <v>11.863795825293808</v>
      </c>
      <c r="M1721" s="365">
        <v>11.890059046443994</v>
      </c>
      <c r="N1721" s="365">
        <v>6.4454545454545444</v>
      </c>
      <c r="O1721" s="365" t="s">
        <v>138</v>
      </c>
      <c r="P1721" s="276"/>
      <c r="Q1721" s="276"/>
      <c r="R1721" s="276">
        <v>25</v>
      </c>
    </row>
    <row r="1722" spans="1:18" ht="60">
      <c r="A1722" s="272">
        <v>174</v>
      </c>
      <c r="B1722" s="269" t="s">
        <v>3040</v>
      </c>
      <c r="C1722" s="273" t="s">
        <v>3041</v>
      </c>
      <c r="D1722" s="274">
        <v>268.42</v>
      </c>
      <c r="E1722" s="274">
        <v>267.32</v>
      </c>
      <c r="F1722" s="274">
        <v>1.1000000000000001</v>
      </c>
      <c r="G1722" s="274"/>
      <c r="H1722" s="275">
        <v>3185.5</v>
      </c>
      <c r="I1722" s="275">
        <v>3178.41</v>
      </c>
      <c r="J1722" s="275">
        <v>7.09</v>
      </c>
      <c r="K1722" s="275"/>
      <c r="L1722" s="365">
        <v>11.867595559198271</v>
      </c>
      <c r="M1722" s="365">
        <v>11.889907227293131</v>
      </c>
      <c r="N1722" s="365">
        <v>6.4454545454545444</v>
      </c>
      <c r="O1722" s="365" t="s">
        <v>138</v>
      </c>
      <c r="P1722" s="276"/>
      <c r="Q1722" s="276"/>
      <c r="R1722" s="276">
        <v>25</v>
      </c>
    </row>
    <row r="1723" spans="1:18" ht="48">
      <c r="A1723" s="277">
        <v>175</v>
      </c>
      <c r="B1723" s="278" t="s">
        <v>3042</v>
      </c>
      <c r="C1723" s="279" t="s">
        <v>3043</v>
      </c>
      <c r="D1723" s="280">
        <v>263.99</v>
      </c>
      <c r="E1723" s="280">
        <v>260.7</v>
      </c>
      <c r="F1723" s="280">
        <v>3.29</v>
      </c>
      <c r="G1723" s="280"/>
      <c r="H1723" s="281">
        <v>3121.07</v>
      </c>
      <c r="I1723" s="281">
        <v>3099.8</v>
      </c>
      <c r="J1723" s="281">
        <v>21.27</v>
      </c>
      <c r="K1723" s="281"/>
      <c r="L1723" s="366">
        <v>11.822682677374143</v>
      </c>
      <c r="M1723" s="366">
        <v>11.890295358649791</v>
      </c>
      <c r="N1723" s="366">
        <v>6.4650455927051667</v>
      </c>
      <c r="O1723" s="366" t="s">
        <v>138</v>
      </c>
      <c r="P1723" s="282"/>
      <c r="Q1723" s="282"/>
      <c r="R1723" s="282">
        <v>25</v>
      </c>
    </row>
    <row r="1724" spans="1:18" ht="12.75">
      <c r="A1724" s="101" t="s">
        <v>3044</v>
      </c>
      <c r="B1724" s="100"/>
      <c r="C1724" s="100"/>
      <c r="D1724" s="100"/>
      <c r="E1724" s="100"/>
      <c r="F1724" s="100"/>
      <c r="G1724" s="100"/>
      <c r="H1724" s="100"/>
      <c r="I1724" s="100"/>
      <c r="J1724" s="100"/>
      <c r="K1724" s="100"/>
      <c r="L1724" s="100"/>
      <c r="M1724" s="100"/>
      <c r="N1724" s="100"/>
      <c r="O1724" s="100"/>
      <c r="P1724" s="100"/>
      <c r="Q1724" s="100"/>
      <c r="R1724" s="100"/>
    </row>
    <row r="1725" spans="1:18" ht="36">
      <c r="A1725" s="272">
        <v>176</v>
      </c>
      <c r="B1725" s="269" t="s">
        <v>3045</v>
      </c>
      <c r="C1725" s="273" t="s">
        <v>3046</v>
      </c>
      <c r="D1725" s="274">
        <v>1919.56</v>
      </c>
      <c r="E1725" s="274">
        <v>539.72</v>
      </c>
      <c r="F1725" s="274">
        <v>13.18</v>
      </c>
      <c r="G1725" s="274">
        <v>1366.66</v>
      </c>
      <c r="H1725" s="275">
        <v>14122.82</v>
      </c>
      <c r="I1725" s="275">
        <v>6417.43</v>
      </c>
      <c r="J1725" s="275">
        <v>85.09</v>
      </c>
      <c r="K1725" s="275">
        <v>7620.3</v>
      </c>
      <c r="L1725" s="365">
        <v>7.3573214695034279</v>
      </c>
      <c r="M1725" s="365">
        <v>11.890294967761061</v>
      </c>
      <c r="N1725" s="365">
        <v>6.4559939301972689</v>
      </c>
      <c r="O1725" s="365">
        <v>5.5758564675925246</v>
      </c>
      <c r="P1725" s="276"/>
      <c r="Q1725" s="276"/>
      <c r="R1725" s="276">
        <v>26</v>
      </c>
    </row>
    <row r="1726" spans="1:18" ht="36">
      <c r="A1726" s="272">
        <v>177</v>
      </c>
      <c r="B1726" s="269" t="s">
        <v>3047</v>
      </c>
      <c r="C1726" s="273" t="s">
        <v>3048</v>
      </c>
      <c r="D1726" s="274">
        <v>1214.24</v>
      </c>
      <c r="E1726" s="274">
        <v>384.71</v>
      </c>
      <c r="F1726" s="274">
        <v>9.52</v>
      </c>
      <c r="G1726" s="274">
        <v>820.01</v>
      </c>
      <c r="H1726" s="275">
        <v>10815.83</v>
      </c>
      <c r="I1726" s="275">
        <v>4574.3100000000004</v>
      </c>
      <c r="J1726" s="275">
        <v>61.46</v>
      </c>
      <c r="K1726" s="275">
        <v>6180.06</v>
      </c>
      <c r="L1726" s="365">
        <v>8.9074894584266708</v>
      </c>
      <c r="M1726" s="365">
        <v>11.890280990876246</v>
      </c>
      <c r="N1726" s="365">
        <v>6.4558823529411766</v>
      </c>
      <c r="O1726" s="365">
        <v>7.5365666272362537</v>
      </c>
      <c r="P1726" s="276"/>
      <c r="Q1726" s="276"/>
      <c r="R1726" s="276">
        <v>26</v>
      </c>
    </row>
    <row r="1727" spans="1:18" ht="48">
      <c r="A1727" s="272">
        <v>178</v>
      </c>
      <c r="B1727" s="269" t="s">
        <v>3049</v>
      </c>
      <c r="C1727" s="273" t="s">
        <v>3050</v>
      </c>
      <c r="D1727" s="274">
        <v>20.27</v>
      </c>
      <c r="E1727" s="274">
        <v>20.27</v>
      </c>
      <c r="F1727" s="274"/>
      <c r="G1727" s="274"/>
      <c r="H1727" s="275">
        <v>241.02</v>
      </c>
      <c r="I1727" s="275">
        <v>241.02</v>
      </c>
      <c r="J1727" s="275"/>
      <c r="K1727" s="275"/>
      <c r="L1727" s="365">
        <v>11.890478539713863</v>
      </c>
      <c r="M1727" s="365">
        <v>11.890478539713863</v>
      </c>
      <c r="N1727" s="365" t="s">
        <v>138</v>
      </c>
      <c r="O1727" s="365" t="s">
        <v>138</v>
      </c>
      <c r="P1727" s="276"/>
      <c r="Q1727" s="276"/>
      <c r="R1727" s="276">
        <v>26</v>
      </c>
    </row>
    <row r="1728" spans="1:18" ht="48">
      <c r="A1728" s="272">
        <v>179</v>
      </c>
      <c r="B1728" s="269" t="s">
        <v>3051</v>
      </c>
      <c r="C1728" s="273" t="s">
        <v>3052</v>
      </c>
      <c r="D1728" s="274">
        <v>81.73</v>
      </c>
      <c r="E1728" s="274">
        <v>81.73</v>
      </c>
      <c r="F1728" s="274"/>
      <c r="G1728" s="274"/>
      <c r="H1728" s="275">
        <v>971.83</v>
      </c>
      <c r="I1728" s="275">
        <v>971.83</v>
      </c>
      <c r="J1728" s="275"/>
      <c r="K1728" s="275"/>
      <c r="L1728" s="365">
        <v>11.890737795179248</v>
      </c>
      <c r="M1728" s="365">
        <v>11.890737795179248</v>
      </c>
      <c r="N1728" s="365" t="s">
        <v>138</v>
      </c>
      <c r="O1728" s="365" t="s">
        <v>138</v>
      </c>
      <c r="P1728" s="276"/>
      <c r="Q1728" s="276"/>
      <c r="R1728" s="276">
        <v>26</v>
      </c>
    </row>
    <row r="1729" spans="1:18" ht="60">
      <c r="A1729" s="272">
        <v>180</v>
      </c>
      <c r="B1729" s="269" t="s">
        <v>3053</v>
      </c>
      <c r="C1729" s="273" t="s">
        <v>3054</v>
      </c>
      <c r="D1729" s="274">
        <v>345.36</v>
      </c>
      <c r="E1729" s="274">
        <v>343.9</v>
      </c>
      <c r="F1729" s="274">
        <v>1.46</v>
      </c>
      <c r="G1729" s="274"/>
      <c r="H1729" s="275">
        <v>4098.34</v>
      </c>
      <c r="I1729" s="275">
        <v>4088.89</v>
      </c>
      <c r="J1729" s="275">
        <v>9.4499999999999993</v>
      </c>
      <c r="K1729" s="275"/>
      <c r="L1729" s="365">
        <v>11.866863562659255</v>
      </c>
      <c r="M1729" s="365">
        <v>11.889764466414656</v>
      </c>
      <c r="N1729" s="365">
        <v>6.4726027397260273</v>
      </c>
      <c r="O1729" s="365" t="s">
        <v>138</v>
      </c>
      <c r="P1729" s="276"/>
      <c r="Q1729" s="276"/>
      <c r="R1729" s="276">
        <v>26</v>
      </c>
    </row>
    <row r="1730" spans="1:18" ht="60">
      <c r="A1730" s="272">
        <v>181</v>
      </c>
      <c r="B1730" s="269" t="s">
        <v>3055</v>
      </c>
      <c r="C1730" s="273" t="s">
        <v>3056</v>
      </c>
      <c r="D1730" s="274">
        <v>405.23</v>
      </c>
      <c r="E1730" s="274">
        <v>403.77</v>
      </c>
      <c r="F1730" s="274">
        <v>1.46</v>
      </c>
      <c r="G1730" s="274"/>
      <c r="H1730" s="275">
        <v>4810.17</v>
      </c>
      <c r="I1730" s="275">
        <v>4800.72</v>
      </c>
      <c r="J1730" s="275">
        <v>9.4499999999999993</v>
      </c>
      <c r="K1730" s="275"/>
      <c r="L1730" s="365">
        <v>11.870221849320139</v>
      </c>
      <c r="M1730" s="365">
        <v>11.889739207964931</v>
      </c>
      <c r="N1730" s="365">
        <v>6.4726027397260273</v>
      </c>
      <c r="O1730" s="365" t="s">
        <v>138</v>
      </c>
      <c r="P1730" s="276"/>
      <c r="Q1730" s="276"/>
      <c r="R1730" s="276">
        <v>26</v>
      </c>
    </row>
    <row r="1731" spans="1:18" ht="48">
      <c r="A1731" s="277">
        <v>182</v>
      </c>
      <c r="B1731" s="278" t="s">
        <v>3057</v>
      </c>
      <c r="C1731" s="279" t="s">
        <v>3058</v>
      </c>
      <c r="D1731" s="280">
        <v>393.54</v>
      </c>
      <c r="E1731" s="280">
        <v>393.17</v>
      </c>
      <c r="F1731" s="280">
        <v>0.37</v>
      </c>
      <c r="G1731" s="280"/>
      <c r="H1731" s="281">
        <v>4677.2</v>
      </c>
      <c r="I1731" s="281">
        <v>4674.84</v>
      </c>
      <c r="J1731" s="281">
        <v>2.36</v>
      </c>
      <c r="K1731" s="281"/>
      <c r="L1731" s="366">
        <v>11.884941810235299</v>
      </c>
      <c r="M1731" s="366">
        <v>11.890123864994786</v>
      </c>
      <c r="N1731" s="366">
        <v>6.3783783783783781</v>
      </c>
      <c r="O1731" s="366" t="s">
        <v>138</v>
      </c>
      <c r="P1731" s="282"/>
      <c r="Q1731" s="282"/>
      <c r="R1731" s="282">
        <v>26</v>
      </c>
    </row>
    <row r="1732" spans="1:18" ht="12.75">
      <c r="A1732" s="101" t="s">
        <v>3059</v>
      </c>
      <c r="B1732" s="100"/>
      <c r="C1732" s="100"/>
      <c r="D1732" s="100"/>
      <c r="E1732" s="100"/>
      <c r="F1732" s="100"/>
      <c r="G1732" s="100"/>
      <c r="H1732" s="100"/>
      <c r="I1732" s="100"/>
      <c r="J1732" s="100"/>
      <c r="K1732" s="100"/>
      <c r="L1732" s="100"/>
      <c r="M1732" s="100"/>
      <c r="N1732" s="100"/>
      <c r="O1732" s="100"/>
      <c r="P1732" s="100"/>
      <c r="Q1732" s="100"/>
      <c r="R1732" s="100"/>
    </row>
    <row r="1733" spans="1:18" ht="48">
      <c r="A1733" s="272">
        <v>183</v>
      </c>
      <c r="B1733" s="269" t="s">
        <v>3060</v>
      </c>
      <c r="C1733" s="273" t="s">
        <v>3061</v>
      </c>
      <c r="D1733" s="274">
        <v>158.16</v>
      </c>
      <c r="E1733" s="274">
        <v>35.26</v>
      </c>
      <c r="F1733" s="274">
        <v>2.2000000000000002</v>
      </c>
      <c r="G1733" s="274">
        <v>120.7</v>
      </c>
      <c r="H1733" s="275">
        <v>1703.44</v>
      </c>
      <c r="I1733" s="275">
        <v>419.21</v>
      </c>
      <c r="J1733" s="275">
        <v>14.18</v>
      </c>
      <c r="K1733" s="275">
        <v>1270.05</v>
      </c>
      <c r="L1733" s="365">
        <v>10.770359129994942</v>
      </c>
      <c r="M1733" s="365">
        <v>11.889109472490073</v>
      </c>
      <c r="N1733" s="365">
        <v>6.4454545454545444</v>
      </c>
      <c r="O1733" s="365">
        <v>10.522369511184754</v>
      </c>
      <c r="P1733" s="276"/>
      <c r="Q1733" s="276"/>
      <c r="R1733" s="276">
        <v>27</v>
      </c>
    </row>
    <row r="1734" spans="1:18" ht="48">
      <c r="A1734" s="272">
        <v>184</v>
      </c>
      <c r="B1734" s="269" t="s">
        <v>3062</v>
      </c>
      <c r="C1734" s="273" t="s">
        <v>3063</v>
      </c>
      <c r="D1734" s="274">
        <v>102.73</v>
      </c>
      <c r="E1734" s="274">
        <v>26.19</v>
      </c>
      <c r="F1734" s="274">
        <v>1.1000000000000001</v>
      </c>
      <c r="G1734" s="274">
        <v>75.44</v>
      </c>
      <c r="H1734" s="275">
        <v>1405.63</v>
      </c>
      <c r="I1734" s="275">
        <v>311.38</v>
      </c>
      <c r="J1734" s="275">
        <v>7.09</v>
      </c>
      <c r="K1734" s="275">
        <v>1087.1600000000001</v>
      </c>
      <c r="L1734" s="365">
        <v>13.682760634673416</v>
      </c>
      <c r="M1734" s="365">
        <v>11.889270714012982</v>
      </c>
      <c r="N1734" s="365">
        <v>6.4454545454545444</v>
      </c>
      <c r="O1734" s="365">
        <v>14.410922587486747</v>
      </c>
      <c r="P1734" s="276"/>
      <c r="Q1734" s="276"/>
      <c r="R1734" s="276">
        <v>27</v>
      </c>
    </row>
    <row r="1735" spans="1:18" ht="60">
      <c r="A1735" s="272">
        <v>185</v>
      </c>
      <c r="B1735" s="269" t="s">
        <v>3064</v>
      </c>
      <c r="C1735" s="273" t="s">
        <v>3065</v>
      </c>
      <c r="D1735" s="274">
        <v>2.68</v>
      </c>
      <c r="E1735" s="274">
        <v>2.68</v>
      </c>
      <c r="F1735" s="274"/>
      <c r="G1735" s="274"/>
      <c r="H1735" s="275">
        <v>31.84</v>
      </c>
      <c r="I1735" s="275">
        <v>31.84</v>
      </c>
      <c r="J1735" s="275"/>
      <c r="K1735" s="275"/>
      <c r="L1735" s="366">
        <v>11.89</v>
      </c>
      <c r="M1735" s="366">
        <v>11.89</v>
      </c>
      <c r="N1735" s="365" t="s">
        <v>138</v>
      </c>
      <c r="O1735" s="365" t="s">
        <v>138</v>
      </c>
      <c r="P1735" s="276"/>
      <c r="Q1735" s="276"/>
      <c r="R1735" s="276">
        <v>27</v>
      </c>
    </row>
    <row r="1736" spans="1:18" ht="60">
      <c r="A1736" s="272">
        <v>186</v>
      </c>
      <c r="B1736" s="269" t="s">
        <v>3066</v>
      </c>
      <c r="C1736" s="273" t="s">
        <v>3067</v>
      </c>
      <c r="D1736" s="274">
        <v>10.82</v>
      </c>
      <c r="E1736" s="274">
        <v>10.82</v>
      </c>
      <c r="F1736" s="274"/>
      <c r="G1736" s="274"/>
      <c r="H1736" s="275">
        <v>128.61000000000001</v>
      </c>
      <c r="I1736" s="275">
        <v>128.61000000000001</v>
      </c>
      <c r="J1736" s="275"/>
      <c r="K1736" s="275"/>
      <c r="L1736" s="365">
        <v>11.886321626617375</v>
      </c>
      <c r="M1736" s="365">
        <v>11.886321626617375</v>
      </c>
      <c r="N1736" s="365" t="s">
        <v>138</v>
      </c>
      <c r="O1736" s="365" t="s">
        <v>138</v>
      </c>
      <c r="P1736" s="276"/>
      <c r="Q1736" s="276"/>
      <c r="R1736" s="276">
        <v>27</v>
      </c>
    </row>
    <row r="1737" spans="1:18" ht="72">
      <c r="A1737" s="272">
        <v>187</v>
      </c>
      <c r="B1737" s="269" t="s">
        <v>3068</v>
      </c>
      <c r="C1737" s="273" t="s">
        <v>3069</v>
      </c>
      <c r="D1737" s="274">
        <v>23.99</v>
      </c>
      <c r="E1737" s="274">
        <v>23.99</v>
      </c>
      <c r="F1737" s="274"/>
      <c r="G1737" s="274"/>
      <c r="H1737" s="275">
        <v>285.24</v>
      </c>
      <c r="I1737" s="275">
        <v>285.24</v>
      </c>
      <c r="J1737" s="275"/>
      <c r="K1737" s="275"/>
      <c r="L1737" s="365">
        <v>11.889954147561484</v>
      </c>
      <c r="M1737" s="365">
        <v>11.889954147561484</v>
      </c>
      <c r="N1737" s="365" t="s">
        <v>138</v>
      </c>
      <c r="O1737" s="365" t="s">
        <v>138</v>
      </c>
      <c r="P1737" s="276"/>
      <c r="Q1737" s="276"/>
      <c r="R1737" s="276">
        <v>27</v>
      </c>
    </row>
    <row r="1738" spans="1:18" ht="72">
      <c r="A1738" s="272">
        <v>188</v>
      </c>
      <c r="B1738" s="269" t="s">
        <v>3070</v>
      </c>
      <c r="C1738" s="273" t="s">
        <v>3071</v>
      </c>
      <c r="D1738" s="274">
        <v>32.020000000000003</v>
      </c>
      <c r="E1738" s="274">
        <v>32.020000000000003</v>
      </c>
      <c r="F1738" s="274"/>
      <c r="G1738" s="274"/>
      <c r="H1738" s="275">
        <v>380.75</v>
      </c>
      <c r="I1738" s="275">
        <v>380.75</v>
      </c>
      <c r="J1738" s="275"/>
      <c r="K1738" s="275"/>
      <c r="L1738" s="365">
        <v>11.89100562148657</v>
      </c>
      <c r="M1738" s="365">
        <v>11.89100562148657</v>
      </c>
      <c r="N1738" s="365" t="s">
        <v>138</v>
      </c>
      <c r="O1738" s="365" t="s">
        <v>138</v>
      </c>
      <c r="P1738" s="276"/>
      <c r="Q1738" s="276"/>
      <c r="R1738" s="276">
        <v>27</v>
      </c>
    </row>
    <row r="1739" spans="1:18" ht="72">
      <c r="A1739" s="277">
        <v>189</v>
      </c>
      <c r="B1739" s="278" t="s">
        <v>3072</v>
      </c>
      <c r="C1739" s="279" t="s">
        <v>3073</v>
      </c>
      <c r="D1739" s="280">
        <v>31.47</v>
      </c>
      <c r="E1739" s="280">
        <v>30.74</v>
      </c>
      <c r="F1739" s="280">
        <v>0.73</v>
      </c>
      <c r="G1739" s="280"/>
      <c r="H1739" s="281">
        <v>370.2</v>
      </c>
      <c r="I1739" s="281">
        <v>365.47</v>
      </c>
      <c r="J1739" s="281">
        <v>4.7300000000000004</v>
      </c>
      <c r="K1739" s="281"/>
      <c r="L1739" s="366">
        <v>11.763584366062917</v>
      </c>
      <c r="M1739" s="366">
        <v>11.88906961613533</v>
      </c>
      <c r="N1739" s="366">
        <v>6.4794520547945211</v>
      </c>
      <c r="O1739" s="366" t="s">
        <v>138</v>
      </c>
      <c r="P1739" s="282"/>
      <c r="Q1739" s="282"/>
      <c r="R1739" s="282">
        <v>27</v>
      </c>
    </row>
    <row r="1740" spans="1:18" ht="12.75">
      <c r="A1740" s="101" t="s">
        <v>3074</v>
      </c>
      <c r="B1740" s="100"/>
      <c r="C1740" s="100"/>
      <c r="D1740" s="100"/>
      <c r="E1740" s="100"/>
      <c r="F1740" s="100"/>
      <c r="G1740" s="100"/>
      <c r="H1740" s="100"/>
      <c r="I1740" s="100"/>
      <c r="J1740" s="100"/>
      <c r="K1740" s="100"/>
      <c r="L1740" s="100"/>
      <c r="M1740" s="100"/>
      <c r="N1740" s="100"/>
      <c r="O1740" s="100"/>
      <c r="P1740" s="100"/>
      <c r="Q1740" s="100"/>
      <c r="R1740" s="100"/>
    </row>
    <row r="1741" spans="1:18" ht="48">
      <c r="A1741" s="272">
        <v>190</v>
      </c>
      <c r="B1741" s="269" t="s">
        <v>3075</v>
      </c>
      <c r="C1741" s="273" t="s">
        <v>3076</v>
      </c>
      <c r="D1741" s="274">
        <v>266.3</v>
      </c>
      <c r="E1741" s="274">
        <v>45.75</v>
      </c>
      <c r="F1741" s="274">
        <v>3.29</v>
      </c>
      <c r="G1741" s="274">
        <v>217.26</v>
      </c>
      <c r="H1741" s="275">
        <v>2851.37</v>
      </c>
      <c r="I1741" s="275">
        <v>544.01</v>
      </c>
      <c r="J1741" s="275">
        <v>21.27</v>
      </c>
      <c r="K1741" s="275">
        <v>2286.09</v>
      </c>
      <c r="L1741" s="365">
        <v>10.707360120165227</v>
      </c>
      <c r="M1741" s="365">
        <v>11.890928961748633</v>
      </c>
      <c r="N1741" s="365">
        <v>6.4650455927051667</v>
      </c>
      <c r="O1741" s="365">
        <v>10.522369511184756</v>
      </c>
      <c r="P1741" s="276"/>
      <c r="Q1741" s="276"/>
      <c r="R1741" s="276">
        <v>28</v>
      </c>
    </row>
    <row r="1742" spans="1:18" ht="48">
      <c r="A1742" s="272">
        <v>191</v>
      </c>
      <c r="B1742" s="269" t="s">
        <v>3077</v>
      </c>
      <c r="C1742" s="273" t="s">
        <v>3078</v>
      </c>
      <c r="D1742" s="274">
        <v>172.81</v>
      </c>
      <c r="E1742" s="274">
        <v>35.56</v>
      </c>
      <c r="F1742" s="274">
        <v>1.46</v>
      </c>
      <c r="G1742" s="274">
        <v>135.79</v>
      </c>
      <c r="H1742" s="275">
        <v>2388.1799999999998</v>
      </c>
      <c r="I1742" s="275">
        <v>422.85</v>
      </c>
      <c r="J1742" s="275">
        <v>9.4499999999999993</v>
      </c>
      <c r="K1742" s="275">
        <v>1955.88</v>
      </c>
      <c r="L1742" s="365">
        <v>13.819686360743011</v>
      </c>
      <c r="M1742" s="365">
        <v>11.891169853768279</v>
      </c>
      <c r="N1742" s="365">
        <v>6.4726027397260273</v>
      </c>
      <c r="O1742" s="365">
        <v>14.40371161352088</v>
      </c>
      <c r="P1742" s="276"/>
      <c r="Q1742" s="276"/>
      <c r="R1742" s="276">
        <v>28</v>
      </c>
    </row>
    <row r="1743" spans="1:18" ht="60">
      <c r="A1743" s="272">
        <v>192</v>
      </c>
      <c r="B1743" s="269" t="s">
        <v>3079</v>
      </c>
      <c r="C1743" s="273" t="s">
        <v>3080</v>
      </c>
      <c r="D1743" s="274">
        <v>3.96</v>
      </c>
      <c r="E1743" s="274">
        <v>3.96</v>
      </c>
      <c r="F1743" s="274"/>
      <c r="G1743" s="274"/>
      <c r="H1743" s="275">
        <v>47.12</v>
      </c>
      <c r="I1743" s="275">
        <v>47.12</v>
      </c>
      <c r="J1743" s="275"/>
      <c r="K1743" s="275"/>
      <c r="L1743" s="366">
        <v>11.89</v>
      </c>
      <c r="M1743" s="366">
        <v>11.89</v>
      </c>
      <c r="N1743" s="365" t="s">
        <v>138</v>
      </c>
      <c r="O1743" s="365" t="s">
        <v>138</v>
      </c>
      <c r="P1743" s="276"/>
      <c r="Q1743" s="276"/>
      <c r="R1743" s="276">
        <v>28</v>
      </c>
    </row>
    <row r="1744" spans="1:18" ht="60">
      <c r="A1744" s="272">
        <v>193</v>
      </c>
      <c r="B1744" s="269" t="s">
        <v>3081</v>
      </c>
      <c r="C1744" s="273" t="s">
        <v>3082</v>
      </c>
      <c r="D1744" s="274">
        <v>16.170000000000002</v>
      </c>
      <c r="E1744" s="274">
        <v>16.170000000000002</v>
      </c>
      <c r="F1744" s="274"/>
      <c r="G1744" s="274"/>
      <c r="H1744" s="275">
        <v>192.28</v>
      </c>
      <c r="I1744" s="275">
        <v>192.28</v>
      </c>
      <c r="J1744" s="275"/>
      <c r="K1744" s="275"/>
      <c r="L1744" s="365">
        <v>11.891156462585032</v>
      </c>
      <c r="M1744" s="365">
        <v>11.891156462585032</v>
      </c>
      <c r="N1744" s="365" t="s">
        <v>138</v>
      </c>
      <c r="O1744" s="365" t="s">
        <v>138</v>
      </c>
      <c r="P1744" s="276"/>
      <c r="Q1744" s="276"/>
      <c r="R1744" s="276">
        <v>28</v>
      </c>
    </row>
    <row r="1745" spans="1:18" ht="72">
      <c r="A1745" s="272">
        <v>194</v>
      </c>
      <c r="B1745" s="269" t="s">
        <v>3083</v>
      </c>
      <c r="C1745" s="273" t="s">
        <v>3084</v>
      </c>
      <c r="D1745" s="274">
        <v>36.31</v>
      </c>
      <c r="E1745" s="274">
        <v>36.31</v>
      </c>
      <c r="F1745" s="274"/>
      <c r="G1745" s="274"/>
      <c r="H1745" s="275">
        <v>431.68</v>
      </c>
      <c r="I1745" s="275">
        <v>431.68</v>
      </c>
      <c r="J1745" s="275"/>
      <c r="K1745" s="275"/>
      <c r="L1745" s="365">
        <v>11.888735885431011</v>
      </c>
      <c r="M1745" s="365">
        <v>11.888735885431011</v>
      </c>
      <c r="N1745" s="365" t="s">
        <v>138</v>
      </c>
      <c r="O1745" s="365" t="s">
        <v>138</v>
      </c>
      <c r="P1745" s="276"/>
      <c r="Q1745" s="276"/>
      <c r="R1745" s="276">
        <v>28</v>
      </c>
    </row>
    <row r="1746" spans="1:18" ht="72">
      <c r="A1746" s="272">
        <v>195</v>
      </c>
      <c r="B1746" s="269" t="s">
        <v>3085</v>
      </c>
      <c r="C1746" s="273" t="s">
        <v>3086</v>
      </c>
      <c r="D1746" s="274">
        <v>48.41</v>
      </c>
      <c r="E1746" s="274">
        <v>48.41</v>
      </c>
      <c r="F1746" s="274"/>
      <c r="G1746" s="274"/>
      <c r="H1746" s="275">
        <v>575.58000000000004</v>
      </c>
      <c r="I1746" s="275">
        <v>575.58000000000004</v>
      </c>
      <c r="J1746" s="275"/>
      <c r="K1746" s="275"/>
      <c r="L1746" s="365">
        <v>11.889692212352822</v>
      </c>
      <c r="M1746" s="365">
        <v>11.889692212352822</v>
      </c>
      <c r="N1746" s="365" t="s">
        <v>138</v>
      </c>
      <c r="O1746" s="365" t="s">
        <v>138</v>
      </c>
      <c r="P1746" s="276"/>
      <c r="Q1746" s="276"/>
      <c r="R1746" s="276">
        <v>28</v>
      </c>
    </row>
    <row r="1747" spans="1:18" ht="72">
      <c r="A1747" s="277">
        <v>196</v>
      </c>
      <c r="B1747" s="278" t="s">
        <v>3087</v>
      </c>
      <c r="C1747" s="279" t="s">
        <v>3088</v>
      </c>
      <c r="D1747" s="280">
        <v>48.12</v>
      </c>
      <c r="E1747" s="280">
        <v>47.02</v>
      </c>
      <c r="F1747" s="280">
        <v>1.1000000000000001</v>
      </c>
      <c r="G1747" s="280"/>
      <c r="H1747" s="281">
        <v>566.11</v>
      </c>
      <c r="I1747" s="281">
        <v>559.02</v>
      </c>
      <c r="J1747" s="281">
        <v>7.09</v>
      </c>
      <c r="K1747" s="281"/>
      <c r="L1747" s="366">
        <v>11.764546965918537</v>
      </c>
      <c r="M1747" s="366">
        <v>11.888983411314333</v>
      </c>
      <c r="N1747" s="366">
        <v>6.4454545454545444</v>
      </c>
      <c r="O1747" s="366" t="s">
        <v>138</v>
      </c>
      <c r="P1747" s="282"/>
      <c r="Q1747" s="282"/>
      <c r="R1747" s="282">
        <v>28</v>
      </c>
    </row>
    <row r="1748" spans="1:18" ht="12.75">
      <c r="A1748" s="101" t="s">
        <v>3089</v>
      </c>
      <c r="B1748" s="100"/>
      <c r="C1748" s="100"/>
      <c r="D1748" s="100"/>
      <c r="E1748" s="100"/>
      <c r="F1748" s="100"/>
      <c r="G1748" s="100"/>
      <c r="H1748" s="100"/>
      <c r="I1748" s="100"/>
      <c r="J1748" s="100"/>
      <c r="K1748" s="100"/>
      <c r="L1748" s="100"/>
      <c r="M1748" s="100"/>
      <c r="N1748" s="100"/>
      <c r="O1748" s="100"/>
      <c r="P1748" s="100"/>
      <c r="Q1748" s="100"/>
      <c r="R1748" s="100"/>
    </row>
    <row r="1749" spans="1:18" ht="48">
      <c r="A1749" s="272">
        <v>197</v>
      </c>
      <c r="B1749" s="269" t="s">
        <v>3090</v>
      </c>
      <c r="C1749" s="273" t="s">
        <v>3091</v>
      </c>
      <c r="D1749" s="274">
        <v>489.79</v>
      </c>
      <c r="E1749" s="274">
        <v>61.45</v>
      </c>
      <c r="F1749" s="274">
        <v>5.86</v>
      </c>
      <c r="G1749" s="274">
        <v>422.48</v>
      </c>
      <c r="H1749" s="275">
        <v>5213.59</v>
      </c>
      <c r="I1749" s="275">
        <v>730.59</v>
      </c>
      <c r="J1749" s="275">
        <v>37.82</v>
      </c>
      <c r="K1749" s="275">
        <v>4445.18</v>
      </c>
      <c r="L1749" s="365">
        <v>10.644541538210254</v>
      </c>
      <c r="M1749" s="365">
        <v>11.889178193653377</v>
      </c>
      <c r="N1749" s="365">
        <v>6.4539249146757678</v>
      </c>
      <c r="O1749" s="365">
        <v>10.521634160196932</v>
      </c>
      <c r="P1749" s="276"/>
      <c r="Q1749" s="276"/>
      <c r="R1749" s="276">
        <v>29</v>
      </c>
    </row>
    <row r="1750" spans="1:18" ht="48">
      <c r="A1750" s="272">
        <v>198</v>
      </c>
      <c r="B1750" s="269" t="s">
        <v>3092</v>
      </c>
      <c r="C1750" s="273" t="s">
        <v>3093</v>
      </c>
      <c r="D1750" s="274">
        <v>316.51</v>
      </c>
      <c r="E1750" s="274">
        <v>49.52</v>
      </c>
      <c r="F1750" s="274">
        <v>2.93</v>
      </c>
      <c r="G1750" s="274">
        <v>264.06</v>
      </c>
      <c r="H1750" s="275">
        <v>4414.09</v>
      </c>
      <c r="I1750" s="275">
        <v>588.84</v>
      </c>
      <c r="J1750" s="275">
        <v>18.91</v>
      </c>
      <c r="K1750" s="275">
        <v>3806.34</v>
      </c>
      <c r="L1750" s="365">
        <v>13.946131243878551</v>
      </c>
      <c r="M1750" s="365">
        <v>11.890953150242327</v>
      </c>
      <c r="N1750" s="365">
        <v>6.4539249146757678</v>
      </c>
      <c r="O1750" s="365">
        <v>14.414678482163145</v>
      </c>
      <c r="P1750" s="276"/>
      <c r="Q1750" s="276"/>
      <c r="R1750" s="276">
        <v>29</v>
      </c>
    </row>
    <row r="1751" spans="1:18" ht="60">
      <c r="A1751" s="272">
        <v>199</v>
      </c>
      <c r="B1751" s="269" t="s">
        <v>3094</v>
      </c>
      <c r="C1751" s="273" t="s">
        <v>3095</v>
      </c>
      <c r="D1751" s="274">
        <v>6.1</v>
      </c>
      <c r="E1751" s="274">
        <v>6.1</v>
      </c>
      <c r="F1751" s="274"/>
      <c r="G1751" s="274"/>
      <c r="H1751" s="275">
        <v>72.58</v>
      </c>
      <c r="I1751" s="275">
        <v>72.58</v>
      </c>
      <c r="J1751" s="275"/>
      <c r="K1751" s="275"/>
      <c r="L1751" s="366">
        <v>11.89</v>
      </c>
      <c r="M1751" s="366">
        <v>11.89</v>
      </c>
      <c r="N1751" s="365" t="s">
        <v>138</v>
      </c>
      <c r="O1751" s="365" t="s">
        <v>138</v>
      </c>
      <c r="P1751" s="276"/>
      <c r="Q1751" s="276"/>
      <c r="R1751" s="276">
        <v>29</v>
      </c>
    </row>
    <row r="1752" spans="1:18" ht="60">
      <c r="A1752" s="272">
        <v>200</v>
      </c>
      <c r="B1752" s="269" t="s">
        <v>3096</v>
      </c>
      <c r="C1752" s="273" t="s">
        <v>3097</v>
      </c>
      <c r="D1752" s="274">
        <v>24.2</v>
      </c>
      <c r="E1752" s="274">
        <v>24.2</v>
      </c>
      <c r="F1752" s="274"/>
      <c r="G1752" s="274"/>
      <c r="H1752" s="275">
        <v>287.79000000000002</v>
      </c>
      <c r="I1752" s="275">
        <v>287.79000000000002</v>
      </c>
      <c r="J1752" s="275"/>
      <c r="K1752" s="275"/>
      <c r="L1752" s="365">
        <v>11.89214876033058</v>
      </c>
      <c r="M1752" s="365">
        <v>11.89214876033058</v>
      </c>
      <c r="N1752" s="365" t="s">
        <v>138</v>
      </c>
      <c r="O1752" s="365" t="s">
        <v>138</v>
      </c>
      <c r="P1752" s="276"/>
      <c r="Q1752" s="276"/>
      <c r="R1752" s="276">
        <v>29</v>
      </c>
    </row>
    <row r="1753" spans="1:18" ht="72">
      <c r="A1753" s="272">
        <v>201</v>
      </c>
      <c r="B1753" s="269" t="s">
        <v>3098</v>
      </c>
      <c r="C1753" s="273" t="s">
        <v>3099</v>
      </c>
      <c r="D1753" s="274">
        <v>54.73</v>
      </c>
      <c r="E1753" s="274">
        <v>54.73</v>
      </c>
      <c r="F1753" s="274"/>
      <c r="G1753" s="274"/>
      <c r="H1753" s="275">
        <v>650.71</v>
      </c>
      <c r="I1753" s="275">
        <v>650.71</v>
      </c>
      <c r="J1753" s="275"/>
      <c r="K1753" s="275"/>
      <c r="L1753" s="365">
        <v>11.889457336013157</v>
      </c>
      <c r="M1753" s="365">
        <v>11.889457336013157</v>
      </c>
      <c r="N1753" s="365" t="s">
        <v>138</v>
      </c>
      <c r="O1753" s="365" t="s">
        <v>138</v>
      </c>
      <c r="P1753" s="276"/>
      <c r="Q1753" s="276"/>
      <c r="R1753" s="276">
        <v>29</v>
      </c>
    </row>
    <row r="1754" spans="1:18" ht="72">
      <c r="A1754" s="272">
        <v>202</v>
      </c>
      <c r="B1754" s="269" t="s">
        <v>3100</v>
      </c>
      <c r="C1754" s="273" t="s">
        <v>3101</v>
      </c>
      <c r="D1754" s="274">
        <v>73.150000000000006</v>
      </c>
      <c r="E1754" s="274">
        <v>73.150000000000006</v>
      </c>
      <c r="F1754" s="274"/>
      <c r="G1754" s="274"/>
      <c r="H1754" s="275">
        <v>869.73</v>
      </c>
      <c r="I1754" s="275">
        <v>869.73</v>
      </c>
      <c r="J1754" s="275"/>
      <c r="K1754" s="275"/>
      <c r="L1754" s="365">
        <v>11.88967874231032</v>
      </c>
      <c r="M1754" s="365">
        <v>11.88967874231032</v>
      </c>
      <c r="N1754" s="365" t="s">
        <v>138</v>
      </c>
      <c r="O1754" s="365" t="s">
        <v>138</v>
      </c>
      <c r="P1754" s="276"/>
      <c r="Q1754" s="276"/>
      <c r="R1754" s="276">
        <v>29</v>
      </c>
    </row>
    <row r="1755" spans="1:18" ht="72">
      <c r="A1755" s="277">
        <v>203</v>
      </c>
      <c r="B1755" s="278" t="s">
        <v>3102</v>
      </c>
      <c r="C1755" s="279" t="s">
        <v>3103</v>
      </c>
      <c r="D1755" s="280">
        <v>71.12</v>
      </c>
      <c r="E1755" s="280">
        <v>69.290000000000006</v>
      </c>
      <c r="F1755" s="280">
        <v>1.83</v>
      </c>
      <c r="G1755" s="280"/>
      <c r="H1755" s="281">
        <v>835.71</v>
      </c>
      <c r="I1755" s="281">
        <v>823.89</v>
      </c>
      <c r="J1755" s="281">
        <v>11.82</v>
      </c>
      <c r="K1755" s="281"/>
      <c r="L1755" s="366">
        <v>11.75070303712036</v>
      </c>
      <c r="M1755" s="366">
        <v>11.890460383893778</v>
      </c>
      <c r="N1755" s="366">
        <v>6.4590163934426226</v>
      </c>
      <c r="O1755" s="366" t="s">
        <v>138</v>
      </c>
      <c r="P1755" s="282"/>
      <c r="Q1755" s="282"/>
      <c r="R1755" s="282">
        <v>29</v>
      </c>
    </row>
    <row r="1756" spans="1:18" ht="12.75">
      <c r="A1756" s="101" t="s">
        <v>3104</v>
      </c>
      <c r="B1756" s="100"/>
      <c r="C1756" s="100"/>
      <c r="D1756" s="100"/>
      <c r="E1756" s="100"/>
      <c r="F1756" s="100"/>
      <c r="G1756" s="100"/>
      <c r="H1756" s="100"/>
      <c r="I1756" s="100"/>
      <c r="J1756" s="100"/>
      <c r="K1756" s="100"/>
      <c r="L1756" s="100"/>
      <c r="M1756" s="100"/>
      <c r="N1756" s="100"/>
      <c r="O1756" s="100"/>
      <c r="P1756" s="100"/>
      <c r="Q1756" s="100"/>
      <c r="R1756" s="100"/>
    </row>
    <row r="1757" spans="1:18" ht="48">
      <c r="A1757" s="272">
        <v>204</v>
      </c>
      <c r="B1757" s="269" t="s">
        <v>3105</v>
      </c>
      <c r="C1757" s="273" t="s">
        <v>3106</v>
      </c>
      <c r="D1757" s="274">
        <v>47.62</v>
      </c>
      <c r="E1757" s="274">
        <v>18.18</v>
      </c>
      <c r="F1757" s="274">
        <v>0.37</v>
      </c>
      <c r="G1757" s="274">
        <v>29.07</v>
      </c>
      <c r="H1757" s="275">
        <v>616.59</v>
      </c>
      <c r="I1757" s="275">
        <v>216.2</v>
      </c>
      <c r="J1757" s="275">
        <v>2.36</v>
      </c>
      <c r="K1757" s="275">
        <v>398.03</v>
      </c>
      <c r="L1757" s="365">
        <v>12.948131037379254</v>
      </c>
      <c r="M1757" s="365">
        <v>11.892189218921892</v>
      </c>
      <c r="N1757" s="365">
        <v>6.3783783783783781</v>
      </c>
      <c r="O1757" s="365">
        <v>13.692122463020295</v>
      </c>
      <c r="P1757" s="276"/>
      <c r="Q1757" s="276"/>
      <c r="R1757" s="276">
        <v>30</v>
      </c>
    </row>
    <row r="1758" spans="1:18" ht="48">
      <c r="A1758" s="272">
        <v>205</v>
      </c>
      <c r="B1758" s="269" t="s">
        <v>3107</v>
      </c>
      <c r="C1758" s="273" t="s">
        <v>3108</v>
      </c>
      <c r="D1758" s="274">
        <v>29.99</v>
      </c>
      <c r="E1758" s="274">
        <v>14.11</v>
      </c>
      <c r="F1758" s="274">
        <v>0.37</v>
      </c>
      <c r="G1758" s="274">
        <v>15.51</v>
      </c>
      <c r="H1758" s="275">
        <v>477.45</v>
      </c>
      <c r="I1758" s="275">
        <v>167.74</v>
      </c>
      <c r="J1758" s="275">
        <v>2.36</v>
      </c>
      <c r="K1758" s="275">
        <v>307.35000000000002</v>
      </c>
      <c r="L1758" s="365">
        <v>15.920306768922975</v>
      </c>
      <c r="M1758" s="365">
        <v>11.888022678951099</v>
      </c>
      <c r="N1758" s="365">
        <v>6.3783783783783781</v>
      </c>
      <c r="O1758" s="365">
        <v>19.81624758220503</v>
      </c>
      <c r="P1758" s="276"/>
      <c r="Q1758" s="276"/>
      <c r="R1758" s="276">
        <v>30</v>
      </c>
    </row>
    <row r="1759" spans="1:18" ht="60">
      <c r="A1759" s="272">
        <v>206</v>
      </c>
      <c r="B1759" s="269" t="s">
        <v>3109</v>
      </c>
      <c r="C1759" s="273" t="s">
        <v>3110</v>
      </c>
      <c r="D1759" s="274">
        <v>1.71</v>
      </c>
      <c r="E1759" s="274">
        <v>1.71</v>
      </c>
      <c r="F1759" s="274"/>
      <c r="G1759" s="274"/>
      <c r="H1759" s="275">
        <v>20.37</v>
      </c>
      <c r="I1759" s="275">
        <v>20.37</v>
      </c>
      <c r="J1759" s="275"/>
      <c r="K1759" s="275"/>
      <c r="L1759" s="366">
        <v>11.89</v>
      </c>
      <c r="M1759" s="366">
        <v>11.89</v>
      </c>
      <c r="N1759" s="365" t="s">
        <v>138</v>
      </c>
      <c r="O1759" s="365" t="s">
        <v>138</v>
      </c>
      <c r="P1759" s="276"/>
      <c r="Q1759" s="276"/>
      <c r="R1759" s="276">
        <v>30</v>
      </c>
    </row>
    <row r="1760" spans="1:18" ht="60">
      <c r="A1760" s="272">
        <v>207</v>
      </c>
      <c r="B1760" s="269" t="s">
        <v>3111</v>
      </c>
      <c r="C1760" s="273" t="s">
        <v>3112</v>
      </c>
      <c r="D1760" s="274">
        <v>6.53</v>
      </c>
      <c r="E1760" s="274">
        <v>6.53</v>
      </c>
      <c r="F1760" s="274"/>
      <c r="G1760" s="274"/>
      <c r="H1760" s="275">
        <v>77.680000000000007</v>
      </c>
      <c r="I1760" s="275">
        <v>77.680000000000007</v>
      </c>
      <c r="J1760" s="275"/>
      <c r="K1760" s="275"/>
      <c r="L1760" s="366">
        <v>11.89</v>
      </c>
      <c r="M1760" s="366">
        <v>11.89</v>
      </c>
      <c r="N1760" s="365" t="s">
        <v>138</v>
      </c>
      <c r="O1760" s="365" t="s">
        <v>138</v>
      </c>
      <c r="P1760" s="276"/>
      <c r="Q1760" s="276"/>
      <c r="R1760" s="276">
        <v>30</v>
      </c>
    </row>
    <row r="1761" spans="1:18" ht="84">
      <c r="A1761" s="272">
        <v>208</v>
      </c>
      <c r="B1761" s="269" t="s">
        <v>3113</v>
      </c>
      <c r="C1761" s="273" t="s">
        <v>3114</v>
      </c>
      <c r="D1761" s="274">
        <v>13.98</v>
      </c>
      <c r="E1761" s="274">
        <v>13.98</v>
      </c>
      <c r="F1761" s="274"/>
      <c r="G1761" s="274"/>
      <c r="H1761" s="275">
        <v>166.27</v>
      </c>
      <c r="I1761" s="275">
        <v>166.27</v>
      </c>
      <c r="J1761" s="275"/>
      <c r="K1761" s="275"/>
      <c r="L1761" s="365">
        <v>11.893419170243204</v>
      </c>
      <c r="M1761" s="365">
        <v>11.893419170243204</v>
      </c>
      <c r="N1761" s="365" t="s">
        <v>138</v>
      </c>
      <c r="O1761" s="365" t="s">
        <v>138</v>
      </c>
      <c r="P1761" s="276"/>
      <c r="Q1761" s="276"/>
      <c r="R1761" s="276">
        <v>30</v>
      </c>
    </row>
    <row r="1762" spans="1:18" ht="84">
      <c r="A1762" s="272">
        <v>209</v>
      </c>
      <c r="B1762" s="269" t="s">
        <v>3115</v>
      </c>
      <c r="C1762" s="273" t="s">
        <v>3116</v>
      </c>
      <c r="D1762" s="274">
        <v>19.079999999999998</v>
      </c>
      <c r="E1762" s="274">
        <v>19.079999999999998</v>
      </c>
      <c r="F1762" s="274"/>
      <c r="G1762" s="274"/>
      <c r="H1762" s="275">
        <v>226.85</v>
      </c>
      <c r="I1762" s="275">
        <v>226.85</v>
      </c>
      <c r="J1762" s="275"/>
      <c r="K1762" s="275"/>
      <c r="L1762" s="365">
        <v>11.889412997903564</v>
      </c>
      <c r="M1762" s="365">
        <v>11.889412997903564</v>
      </c>
      <c r="N1762" s="365" t="s">
        <v>138</v>
      </c>
      <c r="O1762" s="365" t="s">
        <v>138</v>
      </c>
      <c r="P1762" s="276"/>
      <c r="Q1762" s="276"/>
      <c r="R1762" s="276">
        <v>30</v>
      </c>
    </row>
    <row r="1763" spans="1:18" ht="72">
      <c r="A1763" s="277">
        <v>210</v>
      </c>
      <c r="B1763" s="278" t="s">
        <v>3117</v>
      </c>
      <c r="C1763" s="279" t="s">
        <v>3118</v>
      </c>
      <c r="D1763" s="280">
        <v>17.989999999999998</v>
      </c>
      <c r="E1763" s="280">
        <v>17.989999999999998</v>
      </c>
      <c r="F1763" s="280"/>
      <c r="G1763" s="280"/>
      <c r="H1763" s="281">
        <v>213.96</v>
      </c>
      <c r="I1763" s="281">
        <v>213.96</v>
      </c>
      <c r="J1763" s="281"/>
      <c r="K1763" s="281"/>
      <c r="L1763" s="366">
        <v>11.893274041133965</v>
      </c>
      <c r="M1763" s="366">
        <v>11.893274041133965</v>
      </c>
      <c r="N1763" s="366" t="s">
        <v>138</v>
      </c>
      <c r="O1763" s="366" t="s">
        <v>138</v>
      </c>
      <c r="P1763" s="282"/>
      <c r="Q1763" s="282"/>
      <c r="R1763" s="282">
        <v>30</v>
      </c>
    </row>
    <row r="1764" spans="1:18" ht="12.75">
      <c r="A1764" s="101" t="s">
        <v>3119</v>
      </c>
      <c r="B1764" s="100"/>
      <c r="C1764" s="100"/>
      <c r="D1764" s="100"/>
      <c r="E1764" s="100"/>
      <c r="F1764" s="100"/>
      <c r="G1764" s="100"/>
      <c r="H1764" s="100"/>
      <c r="I1764" s="100"/>
      <c r="J1764" s="100"/>
      <c r="K1764" s="100"/>
      <c r="L1764" s="100"/>
      <c r="M1764" s="100"/>
      <c r="N1764" s="100"/>
      <c r="O1764" s="100"/>
      <c r="P1764" s="100"/>
      <c r="Q1764" s="100"/>
      <c r="R1764" s="100"/>
    </row>
    <row r="1765" spans="1:18" ht="48">
      <c r="A1765" s="272">
        <v>211</v>
      </c>
      <c r="B1765" s="269" t="s">
        <v>3120</v>
      </c>
      <c r="C1765" s="273" t="s">
        <v>3121</v>
      </c>
      <c r="D1765" s="274">
        <v>216.28</v>
      </c>
      <c r="E1765" s="274">
        <v>29.78</v>
      </c>
      <c r="F1765" s="274">
        <v>0.37</v>
      </c>
      <c r="G1765" s="274">
        <v>186.13</v>
      </c>
      <c r="H1765" s="275">
        <v>2903.97</v>
      </c>
      <c r="I1765" s="275">
        <v>354.11</v>
      </c>
      <c r="J1765" s="275">
        <v>2.36</v>
      </c>
      <c r="K1765" s="275">
        <v>2547.5</v>
      </c>
      <c r="L1765" s="365">
        <v>13.426900314407249</v>
      </c>
      <c r="M1765" s="365">
        <v>11.89086635325722</v>
      </c>
      <c r="N1765" s="365">
        <v>6.3783783783783781</v>
      </c>
      <c r="O1765" s="365">
        <v>13.686670606565304</v>
      </c>
      <c r="P1765" s="276"/>
      <c r="Q1765" s="276"/>
      <c r="R1765" s="276">
        <v>31</v>
      </c>
    </row>
    <row r="1766" spans="1:18" ht="48">
      <c r="A1766" s="272">
        <v>212</v>
      </c>
      <c r="B1766" s="269" t="s">
        <v>3122</v>
      </c>
      <c r="C1766" s="273" t="s">
        <v>3123</v>
      </c>
      <c r="D1766" s="274">
        <v>52.15</v>
      </c>
      <c r="E1766" s="274">
        <v>22.89</v>
      </c>
      <c r="F1766" s="274">
        <v>0.37</v>
      </c>
      <c r="G1766" s="274">
        <v>28.89</v>
      </c>
      <c r="H1766" s="275">
        <v>845.99</v>
      </c>
      <c r="I1766" s="275">
        <v>272.11</v>
      </c>
      <c r="J1766" s="275">
        <v>2.36</v>
      </c>
      <c r="K1766" s="275">
        <v>571.52</v>
      </c>
      <c r="L1766" s="365">
        <v>16.222243528283798</v>
      </c>
      <c r="M1766" s="365">
        <v>11.887723896898208</v>
      </c>
      <c r="N1766" s="365">
        <v>6.3783783783783781</v>
      </c>
      <c r="O1766" s="365">
        <v>19.782623745240567</v>
      </c>
      <c r="P1766" s="276"/>
      <c r="Q1766" s="276"/>
      <c r="R1766" s="276">
        <v>31</v>
      </c>
    </row>
    <row r="1767" spans="1:18" ht="60">
      <c r="A1767" s="272">
        <v>213</v>
      </c>
      <c r="B1767" s="269" t="s">
        <v>3124</v>
      </c>
      <c r="C1767" s="273" t="s">
        <v>3125</v>
      </c>
      <c r="D1767" s="274">
        <v>2.36</v>
      </c>
      <c r="E1767" s="274">
        <v>2.36</v>
      </c>
      <c r="F1767" s="274"/>
      <c r="G1767" s="274"/>
      <c r="H1767" s="275">
        <v>28.01</v>
      </c>
      <c r="I1767" s="275">
        <v>28.01</v>
      </c>
      <c r="J1767" s="275"/>
      <c r="K1767" s="275"/>
      <c r="L1767" s="366">
        <v>11.89</v>
      </c>
      <c r="M1767" s="366">
        <v>11.89</v>
      </c>
      <c r="N1767" s="365" t="s">
        <v>138</v>
      </c>
      <c r="O1767" s="365" t="s">
        <v>138</v>
      </c>
      <c r="P1767" s="276"/>
      <c r="Q1767" s="276"/>
      <c r="R1767" s="276">
        <v>31</v>
      </c>
    </row>
    <row r="1768" spans="1:18" ht="60">
      <c r="A1768" s="272">
        <v>214</v>
      </c>
      <c r="B1768" s="269" t="s">
        <v>3126</v>
      </c>
      <c r="C1768" s="273" t="s">
        <v>3127</v>
      </c>
      <c r="D1768" s="274">
        <v>9.32</v>
      </c>
      <c r="E1768" s="274">
        <v>9.32</v>
      </c>
      <c r="F1768" s="274"/>
      <c r="G1768" s="274"/>
      <c r="H1768" s="275">
        <v>110.79</v>
      </c>
      <c r="I1768" s="275">
        <v>110.79</v>
      </c>
      <c r="J1768" s="275"/>
      <c r="K1768" s="275"/>
      <c r="L1768" s="365">
        <v>11.887339055793992</v>
      </c>
      <c r="M1768" s="365">
        <v>11.887339055793992</v>
      </c>
      <c r="N1768" s="365" t="s">
        <v>138</v>
      </c>
      <c r="O1768" s="365" t="s">
        <v>138</v>
      </c>
      <c r="P1768" s="276"/>
      <c r="Q1768" s="276"/>
      <c r="R1768" s="276">
        <v>31</v>
      </c>
    </row>
    <row r="1769" spans="1:18" ht="84">
      <c r="A1769" s="272">
        <v>215</v>
      </c>
      <c r="B1769" s="269" t="s">
        <v>3128</v>
      </c>
      <c r="C1769" s="273" t="s">
        <v>3129</v>
      </c>
      <c r="D1769" s="274">
        <v>19.399999999999999</v>
      </c>
      <c r="E1769" s="274">
        <v>19.399999999999999</v>
      </c>
      <c r="F1769" s="274"/>
      <c r="G1769" s="274"/>
      <c r="H1769" s="275">
        <v>230.71</v>
      </c>
      <c r="I1769" s="275">
        <v>230.71</v>
      </c>
      <c r="J1769" s="275"/>
      <c r="K1769" s="275"/>
      <c r="L1769" s="365">
        <v>11.892268041237115</v>
      </c>
      <c r="M1769" s="365">
        <v>11.892268041237115</v>
      </c>
      <c r="N1769" s="365" t="s">
        <v>138</v>
      </c>
      <c r="O1769" s="365" t="s">
        <v>138</v>
      </c>
      <c r="P1769" s="276"/>
      <c r="Q1769" s="276"/>
      <c r="R1769" s="276">
        <v>31</v>
      </c>
    </row>
    <row r="1770" spans="1:18" ht="84">
      <c r="A1770" s="272">
        <v>216</v>
      </c>
      <c r="B1770" s="269" t="s">
        <v>3130</v>
      </c>
      <c r="C1770" s="273" t="s">
        <v>3131</v>
      </c>
      <c r="D1770" s="274">
        <v>26.34</v>
      </c>
      <c r="E1770" s="274">
        <v>26.34</v>
      </c>
      <c r="F1770" s="274"/>
      <c r="G1770" s="274"/>
      <c r="H1770" s="275">
        <v>313.2</v>
      </c>
      <c r="I1770" s="275">
        <v>313.2</v>
      </c>
      <c r="J1770" s="275"/>
      <c r="K1770" s="275"/>
      <c r="L1770" s="365">
        <v>11.890660592255125</v>
      </c>
      <c r="M1770" s="365">
        <v>11.890660592255125</v>
      </c>
      <c r="N1770" s="365" t="s">
        <v>138</v>
      </c>
      <c r="O1770" s="365" t="s">
        <v>138</v>
      </c>
      <c r="P1770" s="276"/>
      <c r="Q1770" s="276"/>
      <c r="R1770" s="276">
        <v>31</v>
      </c>
    </row>
    <row r="1771" spans="1:18" ht="72">
      <c r="A1771" s="277">
        <v>217</v>
      </c>
      <c r="B1771" s="278" t="s">
        <v>3132</v>
      </c>
      <c r="C1771" s="279" t="s">
        <v>3133</v>
      </c>
      <c r="D1771" s="280">
        <v>25.47</v>
      </c>
      <c r="E1771" s="280">
        <v>25.47</v>
      </c>
      <c r="F1771" s="280"/>
      <c r="G1771" s="280"/>
      <c r="H1771" s="281">
        <v>302.89</v>
      </c>
      <c r="I1771" s="281">
        <v>302.89</v>
      </c>
      <c r="J1771" s="281"/>
      <c r="K1771" s="281"/>
      <c r="L1771" s="366">
        <v>11.892029839026305</v>
      </c>
      <c r="M1771" s="366">
        <v>11.892029839026305</v>
      </c>
      <c r="N1771" s="366" t="s">
        <v>138</v>
      </c>
      <c r="O1771" s="366" t="s">
        <v>138</v>
      </c>
      <c r="P1771" s="282"/>
      <c r="Q1771" s="282"/>
      <c r="R1771" s="282">
        <v>31</v>
      </c>
    </row>
    <row r="1772" spans="1:18" ht="12.75">
      <c r="A1772" s="101" t="s">
        <v>3134</v>
      </c>
      <c r="B1772" s="100"/>
      <c r="C1772" s="100"/>
      <c r="D1772" s="100"/>
      <c r="E1772" s="100"/>
      <c r="F1772" s="100"/>
      <c r="G1772" s="100"/>
      <c r="H1772" s="100"/>
      <c r="I1772" s="100"/>
      <c r="J1772" s="100"/>
      <c r="K1772" s="100"/>
      <c r="L1772" s="100"/>
      <c r="M1772" s="100"/>
      <c r="N1772" s="100"/>
      <c r="O1772" s="100"/>
      <c r="P1772" s="100"/>
      <c r="Q1772" s="100"/>
      <c r="R1772" s="100"/>
    </row>
    <row r="1773" spans="1:18" ht="48">
      <c r="A1773" s="272">
        <v>218</v>
      </c>
      <c r="B1773" s="269" t="s">
        <v>3135</v>
      </c>
      <c r="C1773" s="273" t="s">
        <v>3136</v>
      </c>
      <c r="D1773" s="274">
        <v>226.63</v>
      </c>
      <c r="E1773" s="274">
        <v>39.4</v>
      </c>
      <c r="F1773" s="274">
        <v>1.1000000000000001</v>
      </c>
      <c r="G1773" s="274">
        <v>186.13</v>
      </c>
      <c r="H1773" s="275">
        <v>3023.01</v>
      </c>
      <c r="I1773" s="275">
        <v>468.42</v>
      </c>
      <c r="J1773" s="275">
        <v>7.09</v>
      </c>
      <c r="K1773" s="275">
        <v>2547.5</v>
      </c>
      <c r="L1773" s="365">
        <v>13.338966597537839</v>
      </c>
      <c r="M1773" s="365">
        <v>11.888832487309646</v>
      </c>
      <c r="N1773" s="365">
        <v>6.4454545454545444</v>
      </c>
      <c r="O1773" s="365">
        <v>13.686670606565304</v>
      </c>
      <c r="P1773" s="276"/>
      <c r="Q1773" s="276"/>
      <c r="R1773" s="276">
        <v>32</v>
      </c>
    </row>
    <row r="1774" spans="1:18" ht="48">
      <c r="A1774" s="272">
        <v>219</v>
      </c>
      <c r="B1774" s="269" t="s">
        <v>3137</v>
      </c>
      <c r="C1774" s="273" t="s">
        <v>3138</v>
      </c>
      <c r="D1774" s="274">
        <v>58.25</v>
      </c>
      <c r="E1774" s="274">
        <v>28.63</v>
      </c>
      <c r="F1774" s="274">
        <v>0.73</v>
      </c>
      <c r="G1774" s="274">
        <v>28.89</v>
      </c>
      <c r="H1774" s="275">
        <v>916.7</v>
      </c>
      <c r="I1774" s="275">
        <v>340.45</v>
      </c>
      <c r="J1774" s="275">
        <v>4.7300000000000004</v>
      </c>
      <c r="K1774" s="275">
        <v>571.52</v>
      </c>
      <c r="L1774" s="365">
        <v>15.737339055793992</v>
      </c>
      <c r="M1774" s="365">
        <v>11.891372685993712</v>
      </c>
      <c r="N1774" s="365">
        <v>6.4794520547945211</v>
      </c>
      <c r="O1774" s="365">
        <v>19.782623745240567</v>
      </c>
      <c r="P1774" s="276"/>
      <c r="Q1774" s="276"/>
      <c r="R1774" s="276">
        <v>32</v>
      </c>
    </row>
    <row r="1775" spans="1:18" ht="60">
      <c r="A1775" s="272">
        <v>220</v>
      </c>
      <c r="B1775" s="269" t="s">
        <v>3139</v>
      </c>
      <c r="C1775" s="273" t="s">
        <v>3140</v>
      </c>
      <c r="D1775" s="274">
        <v>3</v>
      </c>
      <c r="E1775" s="274">
        <v>3</v>
      </c>
      <c r="F1775" s="274"/>
      <c r="G1775" s="274"/>
      <c r="H1775" s="275">
        <v>35.659999999999997</v>
      </c>
      <c r="I1775" s="275">
        <v>35.659999999999997</v>
      </c>
      <c r="J1775" s="275"/>
      <c r="K1775" s="275"/>
      <c r="L1775" s="365">
        <v>11.886666666666665</v>
      </c>
      <c r="M1775" s="365">
        <v>11.886666666666665</v>
      </c>
      <c r="N1775" s="365" t="s">
        <v>138</v>
      </c>
      <c r="O1775" s="365" t="s">
        <v>138</v>
      </c>
      <c r="P1775" s="276"/>
      <c r="Q1775" s="276"/>
      <c r="R1775" s="276">
        <v>32</v>
      </c>
    </row>
    <row r="1776" spans="1:18" ht="60">
      <c r="A1776" s="272">
        <v>221</v>
      </c>
      <c r="B1776" s="269" t="s">
        <v>3141</v>
      </c>
      <c r="C1776" s="273" t="s">
        <v>3142</v>
      </c>
      <c r="D1776" s="274">
        <v>12.1</v>
      </c>
      <c r="E1776" s="274">
        <v>12.1</v>
      </c>
      <c r="F1776" s="274"/>
      <c r="G1776" s="274"/>
      <c r="H1776" s="275">
        <v>143.88999999999999</v>
      </c>
      <c r="I1776" s="275">
        <v>143.88999999999999</v>
      </c>
      <c r="J1776" s="275"/>
      <c r="K1776" s="275"/>
      <c r="L1776" s="365">
        <v>11.891735537190081</v>
      </c>
      <c r="M1776" s="365">
        <v>11.891735537190081</v>
      </c>
      <c r="N1776" s="365" t="s">
        <v>138</v>
      </c>
      <c r="O1776" s="365" t="s">
        <v>138</v>
      </c>
      <c r="P1776" s="276"/>
      <c r="Q1776" s="276"/>
      <c r="R1776" s="276">
        <v>32</v>
      </c>
    </row>
    <row r="1777" spans="1:18" ht="84">
      <c r="A1777" s="272">
        <v>222</v>
      </c>
      <c r="B1777" s="269" t="s">
        <v>3143</v>
      </c>
      <c r="C1777" s="273" t="s">
        <v>3144</v>
      </c>
      <c r="D1777" s="274">
        <v>24.72</v>
      </c>
      <c r="E1777" s="274">
        <v>24.72</v>
      </c>
      <c r="F1777" s="274"/>
      <c r="G1777" s="274"/>
      <c r="H1777" s="275">
        <v>293.87</v>
      </c>
      <c r="I1777" s="275">
        <v>293.87</v>
      </c>
      <c r="J1777" s="275"/>
      <c r="K1777" s="275"/>
      <c r="L1777" s="365">
        <v>11.887944983818771</v>
      </c>
      <c r="M1777" s="365">
        <v>11.887944983818771</v>
      </c>
      <c r="N1777" s="365" t="s">
        <v>138</v>
      </c>
      <c r="O1777" s="365" t="s">
        <v>138</v>
      </c>
      <c r="P1777" s="276"/>
      <c r="Q1777" s="276"/>
      <c r="R1777" s="276">
        <v>32</v>
      </c>
    </row>
    <row r="1778" spans="1:18" ht="84">
      <c r="A1778" s="272">
        <v>223</v>
      </c>
      <c r="B1778" s="269" t="s">
        <v>3145</v>
      </c>
      <c r="C1778" s="273" t="s">
        <v>3146</v>
      </c>
      <c r="D1778" s="274">
        <v>33.17</v>
      </c>
      <c r="E1778" s="274">
        <v>33.17</v>
      </c>
      <c r="F1778" s="274"/>
      <c r="G1778" s="274"/>
      <c r="H1778" s="275">
        <v>394.4</v>
      </c>
      <c r="I1778" s="275">
        <v>394.4</v>
      </c>
      <c r="J1778" s="275"/>
      <c r="K1778" s="275"/>
      <c r="L1778" s="365">
        <v>11.890262285197466</v>
      </c>
      <c r="M1778" s="365">
        <v>11.890262285197466</v>
      </c>
      <c r="N1778" s="365" t="s">
        <v>138</v>
      </c>
      <c r="O1778" s="365" t="s">
        <v>138</v>
      </c>
      <c r="P1778" s="276"/>
      <c r="Q1778" s="276"/>
      <c r="R1778" s="276">
        <v>32</v>
      </c>
    </row>
    <row r="1779" spans="1:18" ht="72">
      <c r="A1779" s="277">
        <v>224</v>
      </c>
      <c r="B1779" s="278" t="s">
        <v>3147</v>
      </c>
      <c r="C1779" s="279" t="s">
        <v>3148</v>
      </c>
      <c r="D1779" s="280">
        <v>33.17</v>
      </c>
      <c r="E1779" s="280">
        <v>33.17</v>
      </c>
      <c r="F1779" s="280"/>
      <c r="G1779" s="280"/>
      <c r="H1779" s="281">
        <v>394.4</v>
      </c>
      <c r="I1779" s="281">
        <v>394.4</v>
      </c>
      <c r="J1779" s="281"/>
      <c r="K1779" s="281"/>
      <c r="L1779" s="366">
        <v>11.890262285197466</v>
      </c>
      <c r="M1779" s="366">
        <v>11.890262285197466</v>
      </c>
      <c r="N1779" s="366" t="s">
        <v>138</v>
      </c>
      <c r="O1779" s="366" t="s">
        <v>138</v>
      </c>
      <c r="P1779" s="282"/>
      <c r="Q1779" s="282"/>
      <c r="R1779" s="282">
        <v>32</v>
      </c>
    </row>
    <row r="1780" spans="1:18" ht="12.75">
      <c r="A1780" s="101" t="s">
        <v>3149</v>
      </c>
      <c r="B1780" s="100"/>
      <c r="C1780" s="100"/>
      <c r="D1780" s="100"/>
      <c r="E1780" s="100"/>
      <c r="F1780" s="100"/>
      <c r="G1780" s="100"/>
      <c r="H1780" s="100"/>
      <c r="I1780" s="100"/>
      <c r="J1780" s="100"/>
      <c r="K1780" s="100"/>
      <c r="L1780" s="100"/>
      <c r="M1780" s="100"/>
      <c r="N1780" s="100"/>
      <c r="O1780" s="100"/>
      <c r="P1780" s="100"/>
      <c r="Q1780" s="100"/>
      <c r="R1780" s="100"/>
    </row>
    <row r="1781" spans="1:18" ht="48">
      <c r="A1781" s="272">
        <v>225</v>
      </c>
      <c r="B1781" s="269" t="s">
        <v>3150</v>
      </c>
      <c r="C1781" s="273" t="s">
        <v>3151</v>
      </c>
      <c r="D1781" s="274">
        <v>392.32</v>
      </c>
      <c r="E1781" s="274">
        <v>49.22</v>
      </c>
      <c r="F1781" s="274">
        <v>1.83</v>
      </c>
      <c r="G1781" s="274">
        <v>341.27</v>
      </c>
      <c r="H1781" s="275">
        <v>5267.9</v>
      </c>
      <c r="I1781" s="275">
        <v>585.22</v>
      </c>
      <c r="J1781" s="275">
        <v>11.82</v>
      </c>
      <c r="K1781" s="275">
        <v>4670.8599999999997</v>
      </c>
      <c r="L1781" s="365">
        <v>13.427559135399672</v>
      </c>
      <c r="M1781" s="365">
        <v>11.889882161722877</v>
      </c>
      <c r="N1781" s="365">
        <v>6.4590163934426226</v>
      </c>
      <c r="O1781" s="365">
        <v>13.6866996806048</v>
      </c>
      <c r="P1781" s="276"/>
      <c r="Q1781" s="276"/>
      <c r="R1781" s="276">
        <v>33</v>
      </c>
    </row>
    <row r="1782" spans="1:18" ht="48">
      <c r="A1782" s="272">
        <v>226</v>
      </c>
      <c r="B1782" s="269" t="s">
        <v>3152</v>
      </c>
      <c r="C1782" s="273" t="s">
        <v>3153</v>
      </c>
      <c r="D1782" s="274">
        <v>118.38</v>
      </c>
      <c r="E1782" s="274">
        <v>36.369999999999997</v>
      </c>
      <c r="F1782" s="274">
        <v>1.1000000000000001</v>
      </c>
      <c r="G1782" s="274">
        <v>80.91</v>
      </c>
      <c r="H1782" s="275">
        <v>2039.74</v>
      </c>
      <c r="I1782" s="275">
        <v>432.39</v>
      </c>
      <c r="J1782" s="275">
        <v>7.09</v>
      </c>
      <c r="K1782" s="275">
        <v>1600.26</v>
      </c>
      <c r="L1782" s="365">
        <v>17.230444331812809</v>
      </c>
      <c r="M1782" s="365">
        <v>11.888644487214737</v>
      </c>
      <c r="N1782" s="365">
        <v>6.4454545454545444</v>
      </c>
      <c r="O1782" s="365">
        <v>19.77827215424546</v>
      </c>
      <c r="P1782" s="276"/>
      <c r="Q1782" s="276"/>
      <c r="R1782" s="276">
        <v>33</v>
      </c>
    </row>
    <row r="1783" spans="1:18" ht="60">
      <c r="A1783" s="272">
        <v>227</v>
      </c>
      <c r="B1783" s="269" t="s">
        <v>3154</v>
      </c>
      <c r="C1783" s="273" t="s">
        <v>3155</v>
      </c>
      <c r="D1783" s="274">
        <v>3.64</v>
      </c>
      <c r="E1783" s="274">
        <v>3.64</v>
      </c>
      <c r="F1783" s="274"/>
      <c r="G1783" s="274"/>
      <c r="H1783" s="275">
        <v>43.3</v>
      </c>
      <c r="I1783" s="275">
        <v>43.3</v>
      </c>
      <c r="J1783" s="275"/>
      <c r="K1783" s="275"/>
      <c r="L1783" s="366">
        <v>11.89</v>
      </c>
      <c r="M1783" s="366">
        <v>11.89</v>
      </c>
      <c r="N1783" s="365" t="s">
        <v>138</v>
      </c>
      <c r="O1783" s="365" t="s">
        <v>138</v>
      </c>
      <c r="P1783" s="276"/>
      <c r="Q1783" s="276"/>
      <c r="R1783" s="276">
        <v>33</v>
      </c>
    </row>
    <row r="1784" spans="1:18" ht="60">
      <c r="A1784" s="272">
        <v>228</v>
      </c>
      <c r="B1784" s="269" t="s">
        <v>3156</v>
      </c>
      <c r="C1784" s="273" t="s">
        <v>3157</v>
      </c>
      <c r="D1784" s="274">
        <v>14.78</v>
      </c>
      <c r="E1784" s="274">
        <v>14.78</v>
      </c>
      <c r="F1784" s="274"/>
      <c r="G1784" s="274"/>
      <c r="H1784" s="275">
        <v>175.73</v>
      </c>
      <c r="I1784" s="275">
        <v>175.73</v>
      </c>
      <c r="J1784" s="275"/>
      <c r="K1784" s="275"/>
      <c r="L1784" s="365">
        <v>11.889715832205683</v>
      </c>
      <c r="M1784" s="365">
        <v>11.889715832205683</v>
      </c>
      <c r="N1784" s="365" t="s">
        <v>138</v>
      </c>
      <c r="O1784" s="365" t="s">
        <v>138</v>
      </c>
      <c r="P1784" s="276"/>
      <c r="Q1784" s="276"/>
      <c r="R1784" s="276">
        <v>33</v>
      </c>
    </row>
    <row r="1785" spans="1:18" ht="84">
      <c r="A1785" s="272">
        <v>229</v>
      </c>
      <c r="B1785" s="269" t="s">
        <v>3158</v>
      </c>
      <c r="C1785" s="273" t="s">
        <v>3159</v>
      </c>
      <c r="D1785" s="274">
        <v>30.14</v>
      </c>
      <c r="E1785" s="274">
        <v>30.14</v>
      </c>
      <c r="F1785" s="274"/>
      <c r="G1785" s="274"/>
      <c r="H1785" s="275">
        <v>358.31</v>
      </c>
      <c r="I1785" s="275">
        <v>358.31</v>
      </c>
      <c r="J1785" s="275"/>
      <c r="K1785" s="275"/>
      <c r="L1785" s="365">
        <v>11.888188453881884</v>
      </c>
      <c r="M1785" s="365">
        <v>11.888188453881884</v>
      </c>
      <c r="N1785" s="365" t="s">
        <v>138</v>
      </c>
      <c r="O1785" s="365" t="s">
        <v>138</v>
      </c>
      <c r="P1785" s="276"/>
      <c r="Q1785" s="276"/>
      <c r="R1785" s="276">
        <v>33</v>
      </c>
    </row>
    <row r="1786" spans="1:18" ht="84">
      <c r="A1786" s="272">
        <v>230</v>
      </c>
      <c r="B1786" s="269" t="s">
        <v>3160</v>
      </c>
      <c r="C1786" s="273" t="s">
        <v>3161</v>
      </c>
      <c r="D1786" s="274">
        <v>40.98</v>
      </c>
      <c r="E1786" s="274">
        <v>40.98</v>
      </c>
      <c r="F1786" s="274"/>
      <c r="G1786" s="274"/>
      <c r="H1786" s="275">
        <v>487.2</v>
      </c>
      <c r="I1786" s="275">
        <v>487.2</v>
      </c>
      <c r="J1786" s="275"/>
      <c r="K1786" s="275"/>
      <c r="L1786" s="365">
        <v>11.888726207906297</v>
      </c>
      <c r="M1786" s="365">
        <v>11.888726207906297</v>
      </c>
      <c r="N1786" s="365" t="s">
        <v>138</v>
      </c>
      <c r="O1786" s="365" t="s">
        <v>138</v>
      </c>
      <c r="P1786" s="276"/>
      <c r="Q1786" s="276"/>
      <c r="R1786" s="276">
        <v>33</v>
      </c>
    </row>
    <row r="1787" spans="1:18" ht="72">
      <c r="A1787" s="277">
        <v>231</v>
      </c>
      <c r="B1787" s="278" t="s">
        <v>3162</v>
      </c>
      <c r="C1787" s="279" t="s">
        <v>3163</v>
      </c>
      <c r="D1787" s="280">
        <v>40.98</v>
      </c>
      <c r="E1787" s="280">
        <v>40.98</v>
      </c>
      <c r="F1787" s="280"/>
      <c r="G1787" s="280"/>
      <c r="H1787" s="281">
        <v>487.2</v>
      </c>
      <c r="I1787" s="281">
        <v>487.2</v>
      </c>
      <c r="J1787" s="281"/>
      <c r="K1787" s="281"/>
      <c r="L1787" s="366">
        <v>11.888726207906297</v>
      </c>
      <c r="M1787" s="366">
        <v>11.888726207906297</v>
      </c>
      <c r="N1787" s="366" t="s">
        <v>138</v>
      </c>
      <c r="O1787" s="366" t="s">
        <v>138</v>
      </c>
      <c r="P1787" s="282"/>
      <c r="Q1787" s="282"/>
      <c r="R1787" s="282">
        <v>33</v>
      </c>
    </row>
    <row r="1788" spans="1:18" ht="12.75">
      <c r="A1788" s="101" t="s">
        <v>3164</v>
      </c>
      <c r="B1788" s="100"/>
      <c r="C1788" s="100"/>
      <c r="D1788" s="100"/>
      <c r="E1788" s="100"/>
      <c r="F1788" s="100"/>
      <c r="G1788" s="100"/>
      <c r="H1788" s="100"/>
      <c r="I1788" s="100"/>
      <c r="J1788" s="100"/>
      <c r="K1788" s="100"/>
      <c r="L1788" s="100"/>
      <c r="M1788" s="100"/>
      <c r="N1788" s="100"/>
      <c r="O1788" s="100"/>
      <c r="P1788" s="100"/>
      <c r="Q1788" s="100"/>
      <c r="R1788" s="100"/>
    </row>
    <row r="1789" spans="1:18" ht="24">
      <c r="A1789" s="272">
        <v>232</v>
      </c>
      <c r="B1789" s="269" t="s">
        <v>3165</v>
      </c>
      <c r="C1789" s="273" t="s">
        <v>3166</v>
      </c>
      <c r="D1789" s="274">
        <v>42.33</v>
      </c>
      <c r="E1789" s="274">
        <v>20.85</v>
      </c>
      <c r="F1789" s="274"/>
      <c r="G1789" s="274">
        <v>21.48</v>
      </c>
      <c r="H1789" s="275">
        <v>445.47</v>
      </c>
      <c r="I1789" s="275">
        <v>247.85</v>
      </c>
      <c r="J1789" s="275"/>
      <c r="K1789" s="275">
        <v>197.62</v>
      </c>
      <c r="L1789" s="365">
        <v>10.523742026931256</v>
      </c>
      <c r="M1789" s="365">
        <v>11.887290167865705</v>
      </c>
      <c r="N1789" s="365" t="s">
        <v>138</v>
      </c>
      <c r="O1789" s="365">
        <v>9.2001862197392921</v>
      </c>
      <c r="P1789" s="276"/>
      <c r="Q1789" s="276"/>
      <c r="R1789" s="276">
        <v>34</v>
      </c>
    </row>
    <row r="1790" spans="1:18" ht="24">
      <c r="A1790" s="272">
        <v>233</v>
      </c>
      <c r="B1790" s="269" t="s">
        <v>3167</v>
      </c>
      <c r="C1790" s="273" t="s">
        <v>3168</v>
      </c>
      <c r="D1790" s="274">
        <v>27.51</v>
      </c>
      <c r="E1790" s="274">
        <v>15.79</v>
      </c>
      <c r="F1790" s="274"/>
      <c r="G1790" s="274">
        <v>11.72</v>
      </c>
      <c r="H1790" s="275">
        <v>345.83</v>
      </c>
      <c r="I1790" s="275">
        <v>187.73</v>
      </c>
      <c r="J1790" s="275"/>
      <c r="K1790" s="275">
        <v>158.1</v>
      </c>
      <c r="L1790" s="365">
        <v>12.571065067248272</v>
      </c>
      <c r="M1790" s="365">
        <v>11.889170360987967</v>
      </c>
      <c r="N1790" s="365" t="s">
        <v>138</v>
      </c>
      <c r="O1790" s="365">
        <v>13.48976109215017</v>
      </c>
      <c r="P1790" s="276"/>
      <c r="Q1790" s="276"/>
      <c r="R1790" s="276">
        <v>34</v>
      </c>
    </row>
    <row r="1791" spans="1:18" ht="36">
      <c r="A1791" s="272">
        <v>234</v>
      </c>
      <c r="B1791" s="269" t="s">
        <v>3169</v>
      </c>
      <c r="C1791" s="273" t="s">
        <v>3170</v>
      </c>
      <c r="D1791" s="274">
        <v>0.51</v>
      </c>
      <c r="E1791" s="274">
        <v>0.51</v>
      </c>
      <c r="F1791" s="274"/>
      <c r="G1791" s="274"/>
      <c r="H1791" s="275">
        <v>6</v>
      </c>
      <c r="I1791" s="275">
        <v>6</v>
      </c>
      <c r="J1791" s="275"/>
      <c r="K1791" s="275"/>
      <c r="L1791" s="366">
        <v>11.89</v>
      </c>
      <c r="M1791" s="366">
        <v>11.89</v>
      </c>
      <c r="N1791" s="365" t="s">
        <v>138</v>
      </c>
      <c r="O1791" s="365" t="s">
        <v>138</v>
      </c>
      <c r="P1791" s="276"/>
      <c r="Q1791" s="276"/>
      <c r="R1791" s="276">
        <v>34</v>
      </c>
    </row>
    <row r="1792" spans="1:18" ht="36">
      <c r="A1792" s="272">
        <v>235</v>
      </c>
      <c r="B1792" s="269" t="s">
        <v>3171</v>
      </c>
      <c r="C1792" s="273" t="s">
        <v>3172</v>
      </c>
      <c r="D1792" s="274">
        <v>2.5299999999999998</v>
      </c>
      <c r="E1792" s="274">
        <v>2.5299999999999998</v>
      </c>
      <c r="F1792" s="274"/>
      <c r="G1792" s="274"/>
      <c r="H1792" s="275">
        <v>30.02</v>
      </c>
      <c r="I1792" s="275">
        <v>30.02</v>
      </c>
      <c r="J1792" s="275"/>
      <c r="K1792" s="275"/>
      <c r="L1792" s="366">
        <v>11.89</v>
      </c>
      <c r="M1792" s="366">
        <v>11.89</v>
      </c>
      <c r="N1792" s="365" t="s">
        <v>138</v>
      </c>
      <c r="O1792" s="365" t="s">
        <v>138</v>
      </c>
      <c r="P1792" s="276"/>
      <c r="Q1792" s="276"/>
      <c r="R1792" s="276">
        <v>34</v>
      </c>
    </row>
    <row r="1793" spans="1:18" ht="48">
      <c r="A1793" s="272">
        <v>236</v>
      </c>
      <c r="B1793" s="269" t="s">
        <v>3173</v>
      </c>
      <c r="C1793" s="273" t="s">
        <v>3174</v>
      </c>
      <c r="D1793" s="274">
        <v>7.58</v>
      </c>
      <c r="E1793" s="274">
        <v>7.58</v>
      </c>
      <c r="F1793" s="274"/>
      <c r="G1793" s="274"/>
      <c r="H1793" s="275">
        <v>90.07</v>
      </c>
      <c r="I1793" s="275">
        <v>90.07</v>
      </c>
      <c r="J1793" s="275"/>
      <c r="K1793" s="275"/>
      <c r="L1793" s="365">
        <v>11.88258575197889</v>
      </c>
      <c r="M1793" s="366">
        <v>11.89</v>
      </c>
      <c r="N1793" s="365" t="s">
        <v>138</v>
      </c>
      <c r="O1793" s="365" t="s">
        <v>138</v>
      </c>
      <c r="P1793" s="276"/>
      <c r="Q1793" s="276"/>
      <c r="R1793" s="276">
        <v>34</v>
      </c>
    </row>
    <row r="1794" spans="1:18" ht="48">
      <c r="A1794" s="272">
        <v>237</v>
      </c>
      <c r="B1794" s="269" t="s">
        <v>3175</v>
      </c>
      <c r="C1794" s="273" t="s">
        <v>3176</v>
      </c>
      <c r="D1794" s="274">
        <v>9.6</v>
      </c>
      <c r="E1794" s="274">
        <v>9.6</v>
      </c>
      <c r="F1794" s="274"/>
      <c r="G1794" s="274"/>
      <c r="H1794" s="275">
        <v>114.09</v>
      </c>
      <c r="I1794" s="275">
        <v>114.09</v>
      </c>
      <c r="J1794" s="275"/>
      <c r="K1794" s="275"/>
      <c r="L1794" s="365">
        <v>11.884375</v>
      </c>
      <c r="M1794" s="366">
        <v>11.89</v>
      </c>
      <c r="N1794" s="365" t="s">
        <v>138</v>
      </c>
      <c r="O1794" s="365" t="s">
        <v>138</v>
      </c>
      <c r="P1794" s="276"/>
      <c r="Q1794" s="276"/>
      <c r="R1794" s="276">
        <v>34</v>
      </c>
    </row>
    <row r="1795" spans="1:18" ht="48">
      <c r="A1795" s="277">
        <v>238</v>
      </c>
      <c r="B1795" s="278" t="s">
        <v>3177</v>
      </c>
      <c r="C1795" s="279" t="s">
        <v>3178</v>
      </c>
      <c r="D1795" s="280">
        <v>11.01</v>
      </c>
      <c r="E1795" s="280">
        <v>11.01</v>
      </c>
      <c r="F1795" s="280"/>
      <c r="G1795" s="280"/>
      <c r="H1795" s="281">
        <v>130.9</v>
      </c>
      <c r="I1795" s="281">
        <v>130.9</v>
      </c>
      <c r="J1795" s="281"/>
      <c r="K1795" s="281"/>
      <c r="L1795" s="366">
        <v>11.889191643960038</v>
      </c>
      <c r="M1795" s="366">
        <v>11.889191643960038</v>
      </c>
      <c r="N1795" s="366" t="s">
        <v>138</v>
      </c>
      <c r="O1795" s="366" t="s">
        <v>138</v>
      </c>
      <c r="P1795" s="282"/>
      <c r="Q1795" s="282"/>
      <c r="R1795" s="282">
        <v>34</v>
      </c>
    </row>
    <row r="1796" spans="1:18" ht="12.75">
      <c r="A1796" s="101" t="s">
        <v>3179</v>
      </c>
      <c r="B1796" s="100"/>
      <c r="C1796" s="100"/>
      <c r="D1796" s="100"/>
      <c r="E1796" s="100"/>
      <c r="F1796" s="100"/>
      <c r="G1796" s="100"/>
      <c r="H1796" s="100"/>
      <c r="I1796" s="100"/>
      <c r="J1796" s="100"/>
      <c r="K1796" s="100"/>
      <c r="L1796" s="100"/>
      <c r="M1796" s="100"/>
      <c r="N1796" s="100"/>
      <c r="O1796" s="100"/>
      <c r="P1796" s="100"/>
      <c r="Q1796" s="100"/>
      <c r="R1796" s="100"/>
    </row>
    <row r="1797" spans="1:18" ht="24">
      <c r="A1797" s="272">
        <v>239</v>
      </c>
      <c r="B1797" s="269" t="s">
        <v>3180</v>
      </c>
      <c r="C1797" s="273" t="s">
        <v>3181</v>
      </c>
      <c r="D1797" s="274">
        <v>55.5</v>
      </c>
      <c r="E1797" s="274">
        <v>26.21</v>
      </c>
      <c r="F1797" s="274"/>
      <c r="G1797" s="274">
        <v>29.29</v>
      </c>
      <c r="H1797" s="275">
        <v>581.74</v>
      </c>
      <c r="I1797" s="275">
        <v>311.66000000000003</v>
      </c>
      <c r="J1797" s="275"/>
      <c r="K1797" s="275">
        <v>270.08</v>
      </c>
      <c r="L1797" s="365">
        <v>10.481801801801803</v>
      </c>
      <c r="M1797" s="365">
        <v>11.890881342998856</v>
      </c>
      <c r="N1797" s="365" t="s">
        <v>138</v>
      </c>
      <c r="O1797" s="365">
        <v>9.2208945032434269</v>
      </c>
      <c r="P1797" s="276"/>
      <c r="Q1797" s="276"/>
      <c r="R1797" s="276">
        <v>35</v>
      </c>
    </row>
    <row r="1798" spans="1:18" ht="24">
      <c r="A1798" s="272">
        <v>240</v>
      </c>
      <c r="B1798" s="269" t="s">
        <v>3182</v>
      </c>
      <c r="C1798" s="273" t="s">
        <v>3183</v>
      </c>
      <c r="D1798" s="274">
        <v>34.29</v>
      </c>
      <c r="E1798" s="274">
        <v>18.68</v>
      </c>
      <c r="F1798" s="274"/>
      <c r="G1798" s="274">
        <v>15.61</v>
      </c>
      <c r="H1798" s="275">
        <v>434.2</v>
      </c>
      <c r="I1798" s="275">
        <v>222.09</v>
      </c>
      <c r="J1798" s="275"/>
      <c r="K1798" s="275">
        <v>212.11</v>
      </c>
      <c r="L1798" s="365">
        <v>12.662583843686205</v>
      </c>
      <c r="M1798" s="365">
        <v>11.889186295503212</v>
      </c>
      <c r="N1798" s="365" t="s">
        <v>138</v>
      </c>
      <c r="O1798" s="365">
        <v>13.588084561178732</v>
      </c>
      <c r="P1798" s="276"/>
      <c r="Q1798" s="276"/>
      <c r="R1798" s="276">
        <v>35</v>
      </c>
    </row>
    <row r="1799" spans="1:18" ht="36">
      <c r="A1799" s="272">
        <v>241</v>
      </c>
      <c r="B1799" s="269" t="s">
        <v>3184</v>
      </c>
      <c r="C1799" s="273" t="s">
        <v>3185</v>
      </c>
      <c r="D1799" s="274">
        <v>1.1100000000000001</v>
      </c>
      <c r="E1799" s="274">
        <v>1.1100000000000001</v>
      </c>
      <c r="F1799" s="274"/>
      <c r="G1799" s="274"/>
      <c r="H1799" s="275">
        <v>13.21</v>
      </c>
      <c r="I1799" s="275">
        <v>13.21</v>
      </c>
      <c r="J1799" s="275"/>
      <c r="K1799" s="275"/>
      <c r="L1799" s="366">
        <v>11.89</v>
      </c>
      <c r="M1799" s="366">
        <v>11.89</v>
      </c>
      <c r="N1799" s="365" t="s">
        <v>138</v>
      </c>
      <c r="O1799" s="365" t="s">
        <v>138</v>
      </c>
      <c r="P1799" s="276"/>
      <c r="Q1799" s="276"/>
      <c r="R1799" s="276">
        <v>35</v>
      </c>
    </row>
    <row r="1800" spans="1:18" ht="36">
      <c r="A1800" s="272">
        <v>242</v>
      </c>
      <c r="B1800" s="269" t="s">
        <v>3186</v>
      </c>
      <c r="C1800" s="273" t="s">
        <v>3187</v>
      </c>
      <c r="D1800" s="274">
        <v>5.35</v>
      </c>
      <c r="E1800" s="274">
        <v>5.35</v>
      </c>
      <c r="F1800" s="274"/>
      <c r="G1800" s="274"/>
      <c r="H1800" s="275">
        <v>63.65</v>
      </c>
      <c r="I1800" s="275">
        <v>63.65</v>
      </c>
      <c r="J1800" s="275"/>
      <c r="K1800" s="275"/>
      <c r="L1800" s="366">
        <v>11.89</v>
      </c>
      <c r="M1800" s="366">
        <v>11.89</v>
      </c>
      <c r="N1800" s="365" t="s">
        <v>138</v>
      </c>
      <c r="O1800" s="365" t="s">
        <v>138</v>
      </c>
      <c r="P1800" s="276"/>
      <c r="Q1800" s="276"/>
      <c r="R1800" s="276">
        <v>35</v>
      </c>
    </row>
    <row r="1801" spans="1:18" ht="48">
      <c r="A1801" s="272">
        <v>243</v>
      </c>
      <c r="B1801" s="269" t="s">
        <v>3188</v>
      </c>
      <c r="C1801" s="273" t="s">
        <v>3189</v>
      </c>
      <c r="D1801" s="274">
        <v>11.72</v>
      </c>
      <c r="E1801" s="274">
        <v>11.72</v>
      </c>
      <c r="F1801" s="274"/>
      <c r="G1801" s="274"/>
      <c r="H1801" s="275">
        <v>139.30000000000001</v>
      </c>
      <c r="I1801" s="275">
        <v>139.30000000000001</v>
      </c>
      <c r="J1801" s="275"/>
      <c r="K1801" s="275"/>
      <c r="L1801" s="365">
        <v>11.88566552901024</v>
      </c>
      <c r="M1801" s="365">
        <v>11.88566552901024</v>
      </c>
      <c r="N1801" s="365" t="s">
        <v>138</v>
      </c>
      <c r="O1801" s="365" t="s">
        <v>138</v>
      </c>
      <c r="P1801" s="276"/>
      <c r="Q1801" s="276"/>
      <c r="R1801" s="276">
        <v>35</v>
      </c>
    </row>
    <row r="1802" spans="1:18" ht="48">
      <c r="A1802" s="272">
        <v>244</v>
      </c>
      <c r="B1802" s="269" t="s">
        <v>3190</v>
      </c>
      <c r="C1802" s="273" t="s">
        <v>3191</v>
      </c>
      <c r="D1802" s="274">
        <v>15.86</v>
      </c>
      <c r="E1802" s="274">
        <v>15.86</v>
      </c>
      <c r="F1802" s="274"/>
      <c r="G1802" s="274"/>
      <c r="H1802" s="275">
        <v>188.54</v>
      </c>
      <c r="I1802" s="275">
        <v>188.54</v>
      </c>
      <c r="J1802" s="275"/>
      <c r="K1802" s="275"/>
      <c r="L1802" s="365">
        <v>11.887767969735183</v>
      </c>
      <c r="M1802" s="365">
        <v>11.887767969735183</v>
      </c>
      <c r="N1802" s="365" t="s">
        <v>138</v>
      </c>
      <c r="O1802" s="365" t="s">
        <v>138</v>
      </c>
      <c r="P1802" s="276"/>
      <c r="Q1802" s="276"/>
      <c r="R1802" s="276">
        <v>35</v>
      </c>
    </row>
    <row r="1803" spans="1:18" ht="48">
      <c r="A1803" s="277">
        <v>245</v>
      </c>
      <c r="B1803" s="278" t="s">
        <v>3192</v>
      </c>
      <c r="C1803" s="279" t="s">
        <v>3193</v>
      </c>
      <c r="D1803" s="280">
        <v>16.670000000000002</v>
      </c>
      <c r="E1803" s="280">
        <v>16.670000000000002</v>
      </c>
      <c r="F1803" s="280"/>
      <c r="G1803" s="280"/>
      <c r="H1803" s="281">
        <v>198.15</v>
      </c>
      <c r="I1803" s="281">
        <v>198.15</v>
      </c>
      <c r="J1803" s="281"/>
      <c r="K1803" s="281"/>
      <c r="L1803" s="366">
        <v>11.886622675464906</v>
      </c>
      <c r="M1803" s="366">
        <v>11.886622675464906</v>
      </c>
      <c r="N1803" s="366" t="s">
        <v>138</v>
      </c>
      <c r="O1803" s="366" t="s">
        <v>138</v>
      </c>
      <c r="P1803" s="282"/>
      <c r="Q1803" s="282"/>
      <c r="R1803" s="282">
        <v>35</v>
      </c>
    </row>
    <row r="1804" spans="1:18" ht="12.75">
      <c r="A1804" s="101" t="s">
        <v>3194</v>
      </c>
      <c r="B1804" s="100"/>
      <c r="C1804" s="100"/>
      <c r="D1804" s="100"/>
      <c r="E1804" s="100"/>
      <c r="F1804" s="100"/>
      <c r="G1804" s="100"/>
      <c r="H1804" s="100"/>
      <c r="I1804" s="100"/>
      <c r="J1804" s="100"/>
      <c r="K1804" s="100"/>
      <c r="L1804" s="100"/>
      <c r="M1804" s="100"/>
      <c r="N1804" s="100"/>
      <c r="O1804" s="100"/>
      <c r="P1804" s="100"/>
      <c r="Q1804" s="100"/>
      <c r="R1804" s="100"/>
    </row>
    <row r="1805" spans="1:18" ht="24">
      <c r="A1805" s="272">
        <v>246</v>
      </c>
      <c r="B1805" s="269" t="s">
        <v>3195</v>
      </c>
      <c r="C1805" s="273" t="s">
        <v>3196</v>
      </c>
      <c r="D1805" s="274">
        <v>88.77</v>
      </c>
      <c r="E1805" s="274">
        <v>37.26</v>
      </c>
      <c r="F1805" s="274">
        <v>0.73</v>
      </c>
      <c r="G1805" s="274">
        <v>50.78</v>
      </c>
      <c r="H1805" s="275">
        <v>915.38</v>
      </c>
      <c r="I1805" s="275">
        <v>442.95</v>
      </c>
      <c r="J1805" s="275">
        <v>4.7300000000000004</v>
      </c>
      <c r="K1805" s="275">
        <v>467.7</v>
      </c>
      <c r="L1805" s="365">
        <v>10.311817055311479</v>
      </c>
      <c r="M1805" s="365">
        <v>11.888083735909824</v>
      </c>
      <c r="N1805" s="365">
        <v>6.4794520547945211</v>
      </c>
      <c r="O1805" s="365">
        <v>9.2103190232374939</v>
      </c>
      <c r="P1805" s="276"/>
      <c r="Q1805" s="276"/>
      <c r="R1805" s="276">
        <v>36</v>
      </c>
    </row>
    <row r="1806" spans="1:18" ht="24">
      <c r="A1806" s="272">
        <v>247</v>
      </c>
      <c r="B1806" s="269" t="s">
        <v>3197</v>
      </c>
      <c r="C1806" s="273" t="s">
        <v>3198</v>
      </c>
      <c r="D1806" s="274">
        <v>57.42</v>
      </c>
      <c r="E1806" s="274">
        <v>27.76</v>
      </c>
      <c r="F1806" s="274">
        <v>0.37</v>
      </c>
      <c r="G1806" s="274">
        <v>29.29</v>
      </c>
      <c r="H1806" s="275">
        <v>727.66</v>
      </c>
      <c r="I1806" s="275">
        <v>330.06</v>
      </c>
      <c r="J1806" s="275">
        <v>2.36</v>
      </c>
      <c r="K1806" s="275">
        <v>395.24</v>
      </c>
      <c r="L1806" s="365">
        <v>12.672587948450017</v>
      </c>
      <c r="M1806" s="365">
        <v>11.889769452449567</v>
      </c>
      <c r="N1806" s="365">
        <v>6.3783783783783781</v>
      </c>
      <c r="O1806" s="365">
        <v>13.494025264595425</v>
      </c>
      <c r="P1806" s="276"/>
      <c r="Q1806" s="276"/>
      <c r="R1806" s="276">
        <v>36</v>
      </c>
    </row>
    <row r="1807" spans="1:18" ht="36">
      <c r="A1807" s="272">
        <v>248</v>
      </c>
      <c r="B1807" s="269" t="s">
        <v>3199</v>
      </c>
      <c r="C1807" s="273" t="s">
        <v>3200</v>
      </c>
      <c r="D1807" s="274">
        <v>2.12</v>
      </c>
      <c r="E1807" s="274">
        <v>2.12</v>
      </c>
      <c r="F1807" s="274"/>
      <c r="G1807" s="274"/>
      <c r="H1807" s="275">
        <v>25.22</v>
      </c>
      <c r="I1807" s="275">
        <v>25.22</v>
      </c>
      <c r="J1807" s="275"/>
      <c r="K1807" s="275"/>
      <c r="L1807" s="366">
        <v>11.89</v>
      </c>
      <c r="M1807" s="366">
        <v>11.89</v>
      </c>
      <c r="N1807" s="365" t="s">
        <v>138</v>
      </c>
      <c r="O1807" s="365" t="s">
        <v>138</v>
      </c>
      <c r="P1807" s="276"/>
      <c r="Q1807" s="276"/>
      <c r="R1807" s="276">
        <v>36</v>
      </c>
    </row>
    <row r="1808" spans="1:18" ht="36">
      <c r="A1808" s="272">
        <v>249</v>
      </c>
      <c r="B1808" s="269" t="s">
        <v>3201</v>
      </c>
      <c r="C1808" s="273" t="s">
        <v>3202</v>
      </c>
      <c r="D1808" s="274">
        <v>10.5</v>
      </c>
      <c r="E1808" s="274">
        <v>10.5</v>
      </c>
      <c r="F1808" s="274"/>
      <c r="G1808" s="274"/>
      <c r="H1808" s="275">
        <v>124.89</v>
      </c>
      <c r="I1808" s="275">
        <v>124.89</v>
      </c>
      <c r="J1808" s="275"/>
      <c r="K1808" s="275"/>
      <c r="L1808" s="365">
        <v>11.894285714285715</v>
      </c>
      <c r="M1808" s="365">
        <v>11.894285714285715</v>
      </c>
      <c r="N1808" s="365" t="s">
        <v>138</v>
      </c>
      <c r="O1808" s="365" t="s">
        <v>138</v>
      </c>
      <c r="P1808" s="276"/>
      <c r="Q1808" s="276"/>
      <c r="R1808" s="276">
        <v>36</v>
      </c>
    </row>
    <row r="1809" spans="1:18" ht="48">
      <c r="A1809" s="272">
        <v>250</v>
      </c>
      <c r="B1809" s="269" t="s">
        <v>3203</v>
      </c>
      <c r="C1809" s="273" t="s">
        <v>3204</v>
      </c>
      <c r="D1809" s="274">
        <v>21.72</v>
      </c>
      <c r="E1809" s="274">
        <v>21.72</v>
      </c>
      <c r="F1809" s="274"/>
      <c r="G1809" s="274"/>
      <c r="H1809" s="275">
        <v>258.19</v>
      </c>
      <c r="I1809" s="275">
        <v>258.19</v>
      </c>
      <c r="J1809" s="275"/>
      <c r="K1809" s="275"/>
      <c r="L1809" s="365">
        <v>11.887200736648252</v>
      </c>
      <c r="M1809" s="365">
        <v>11.887200736648252</v>
      </c>
      <c r="N1809" s="365" t="s">
        <v>138</v>
      </c>
      <c r="O1809" s="365" t="s">
        <v>138</v>
      </c>
      <c r="P1809" s="276"/>
      <c r="Q1809" s="276"/>
      <c r="R1809" s="276">
        <v>36</v>
      </c>
    </row>
    <row r="1810" spans="1:18" ht="48">
      <c r="A1810" s="272">
        <v>251</v>
      </c>
      <c r="B1810" s="269" t="s">
        <v>3205</v>
      </c>
      <c r="C1810" s="273" t="s">
        <v>3206</v>
      </c>
      <c r="D1810" s="274">
        <v>30.1</v>
      </c>
      <c r="E1810" s="274">
        <v>30.1</v>
      </c>
      <c r="F1810" s="274"/>
      <c r="G1810" s="274"/>
      <c r="H1810" s="275">
        <v>357.87</v>
      </c>
      <c r="I1810" s="275">
        <v>357.87</v>
      </c>
      <c r="J1810" s="275"/>
      <c r="K1810" s="275"/>
      <c r="L1810" s="365">
        <v>11.889368770764118</v>
      </c>
      <c r="M1810" s="365">
        <v>11.889368770764118</v>
      </c>
      <c r="N1810" s="365" t="s">
        <v>138</v>
      </c>
      <c r="O1810" s="365" t="s">
        <v>138</v>
      </c>
      <c r="P1810" s="276"/>
      <c r="Q1810" s="276"/>
      <c r="R1810" s="276">
        <v>36</v>
      </c>
    </row>
    <row r="1811" spans="1:18" ht="48">
      <c r="A1811" s="277">
        <v>252</v>
      </c>
      <c r="B1811" s="278" t="s">
        <v>3207</v>
      </c>
      <c r="C1811" s="279" t="s">
        <v>3208</v>
      </c>
      <c r="D1811" s="280">
        <v>28.89</v>
      </c>
      <c r="E1811" s="280">
        <v>28.89</v>
      </c>
      <c r="F1811" s="280"/>
      <c r="G1811" s="280"/>
      <c r="H1811" s="281">
        <v>343.46</v>
      </c>
      <c r="I1811" s="281">
        <v>343.46</v>
      </c>
      <c r="J1811" s="281"/>
      <c r="K1811" s="281"/>
      <c r="L1811" s="366">
        <v>11.888542748355832</v>
      </c>
      <c r="M1811" s="366">
        <v>11.888542748355832</v>
      </c>
      <c r="N1811" s="366" t="s">
        <v>138</v>
      </c>
      <c r="O1811" s="366" t="s">
        <v>138</v>
      </c>
      <c r="P1811" s="282"/>
      <c r="Q1811" s="282"/>
      <c r="R1811" s="282">
        <v>36</v>
      </c>
    </row>
    <row r="1812" spans="1:18" ht="12.75">
      <c r="A1812" s="101" t="s">
        <v>3209</v>
      </c>
      <c r="B1812" s="100"/>
      <c r="C1812" s="100"/>
      <c r="D1812" s="100"/>
      <c r="E1812" s="100"/>
      <c r="F1812" s="100"/>
      <c r="G1812" s="100"/>
      <c r="H1812" s="100"/>
      <c r="I1812" s="100"/>
      <c r="J1812" s="100"/>
      <c r="K1812" s="100"/>
      <c r="L1812" s="100"/>
      <c r="M1812" s="100"/>
      <c r="N1812" s="100"/>
      <c r="O1812" s="100"/>
      <c r="P1812" s="100"/>
      <c r="Q1812" s="100"/>
      <c r="R1812" s="100"/>
    </row>
    <row r="1813" spans="1:18" ht="36">
      <c r="A1813" s="272">
        <v>253</v>
      </c>
      <c r="B1813" s="269" t="s">
        <v>3210</v>
      </c>
      <c r="C1813" s="273" t="s">
        <v>3211</v>
      </c>
      <c r="D1813" s="274">
        <v>160.57</v>
      </c>
      <c r="E1813" s="274">
        <v>38.869999999999997</v>
      </c>
      <c r="F1813" s="274">
        <v>0.73</v>
      </c>
      <c r="G1813" s="274">
        <v>120.97</v>
      </c>
      <c r="H1813" s="275">
        <v>1520.91</v>
      </c>
      <c r="I1813" s="275">
        <v>462.21</v>
      </c>
      <c r="J1813" s="275">
        <v>4.7300000000000004</v>
      </c>
      <c r="K1813" s="275">
        <v>1053.97</v>
      </c>
      <c r="L1813" s="365">
        <v>9.4719437005667313</v>
      </c>
      <c r="M1813" s="365">
        <v>11.891175713918189</v>
      </c>
      <c r="N1813" s="365">
        <v>6.4794520547945211</v>
      </c>
      <c r="O1813" s="365">
        <v>8.7126560304207654</v>
      </c>
      <c r="P1813" s="276"/>
      <c r="Q1813" s="276"/>
      <c r="R1813" s="276">
        <v>37</v>
      </c>
    </row>
    <row r="1814" spans="1:18" ht="36">
      <c r="A1814" s="272">
        <v>254</v>
      </c>
      <c r="B1814" s="269" t="s">
        <v>3212</v>
      </c>
      <c r="C1814" s="273" t="s">
        <v>3213</v>
      </c>
      <c r="D1814" s="274">
        <v>104.67</v>
      </c>
      <c r="E1814" s="274">
        <v>29.78</v>
      </c>
      <c r="F1814" s="274">
        <v>0.73</v>
      </c>
      <c r="G1814" s="274">
        <v>74.16</v>
      </c>
      <c r="H1814" s="275">
        <v>1057.0899999999999</v>
      </c>
      <c r="I1814" s="275">
        <v>354.11</v>
      </c>
      <c r="J1814" s="275">
        <v>4.7300000000000004</v>
      </c>
      <c r="K1814" s="275">
        <v>698.25</v>
      </c>
      <c r="L1814" s="365">
        <v>10.099264354638386</v>
      </c>
      <c r="M1814" s="365">
        <v>11.89086635325722</v>
      </c>
      <c r="N1814" s="365">
        <v>6.4794520547945211</v>
      </c>
      <c r="O1814" s="365">
        <v>9.4154530744336569</v>
      </c>
      <c r="P1814" s="276"/>
      <c r="Q1814" s="276"/>
      <c r="R1814" s="276">
        <v>37</v>
      </c>
    </row>
    <row r="1815" spans="1:18" ht="36">
      <c r="A1815" s="272">
        <v>255</v>
      </c>
      <c r="B1815" s="269" t="s">
        <v>3214</v>
      </c>
      <c r="C1815" s="273" t="s">
        <v>3215</v>
      </c>
      <c r="D1815" s="274">
        <v>1.63</v>
      </c>
      <c r="E1815" s="274">
        <v>1.63</v>
      </c>
      <c r="F1815" s="274"/>
      <c r="G1815" s="274"/>
      <c r="H1815" s="275">
        <v>19.39</v>
      </c>
      <c r="I1815" s="275">
        <v>19.39</v>
      </c>
      <c r="J1815" s="275"/>
      <c r="K1815" s="275"/>
      <c r="L1815" s="366">
        <v>11.89</v>
      </c>
      <c r="M1815" s="366">
        <v>11.89</v>
      </c>
      <c r="N1815" s="365" t="s">
        <v>138</v>
      </c>
      <c r="O1815" s="365" t="s">
        <v>138</v>
      </c>
      <c r="P1815" s="276"/>
      <c r="Q1815" s="276"/>
      <c r="R1815" s="276">
        <v>37</v>
      </c>
    </row>
    <row r="1816" spans="1:18" ht="36">
      <c r="A1816" s="272">
        <v>256</v>
      </c>
      <c r="B1816" s="269" t="s">
        <v>3216</v>
      </c>
      <c r="C1816" s="273" t="s">
        <v>3217</v>
      </c>
      <c r="D1816" s="274">
        <v>6.22</v>
      </c>
      <c r="E1816" s="274">
        <v>6.22</v>
      </c>
      <c r="F1816" s="274"/>
      <c r="G1816" s="274"/>
      <c r="H1816" s="275">
        <v>73.91</v>
      </c>
      <c r="I1816" s="275">
        <v>73.91</v>
      </c>
      <c r="J1816" s="275"/>
      <c r="K1816" s="275"/>
      <c r="L1816" s="366">
        <v>11.89</v>
      </c>
      <c r="M1816" s="366">
        <v>11.89</v>
      </c>
      <c r="N1816" s="365" t="s">
        <v>138</v>
      </c>
      <c r="O1816" s="365" t="s">
        <v>138</v>
      </c>
      <c r="P1816" s="276"/>
      <c r="Q1816" s="276"/>
      <c r="R1816" s="276">
        <v>37</v>
      </c>
    </row>
    <row r="1817" spans="1:18" ht="60">
      <c r="A1817" s="272">
        <v>257</v>
      </c>
      <c r="B1817" s="269" t="s">
        <v>3218</v>
      </c>
      <c r="C1817" s="273" t="s">
        <v>3219</v>
      </c>
      <c r="D1817" s="274">
        <v>14.67</v>
      </c>
      <c r="E1817" s="274">
        <v>14.67</v>
      </c>
      <c r="F1817" s="274"/>
      <c r="G1817" s="274"/>
      <c r="H1817" s="275">
        <v>174.47</v>
      </c>
      <c r="I1817" s="275">
        <v>174.47</v>
      </c>
      <c r="J1817" s="275"/>
      <c r="K1817" s="275"/>
      <c r="L1817" s="365">
        <v>11.892978868438991</v>
      </c>
      <c r="M1817" s="365">
        <v>11.892978868438991</v>
      </c>
      <c r="N1817" s="365" t="s">
        <v>138</v>
      </c>
      <c r="O1817" s="365" t="s">
        <v>138</v>
      </c>
      <c r="P1817" s="276"/>
      <c r="Q1817" s="276"/>
      <c r="R1817" s="276">
        <v>37</v>
      </c>
    </row>
    <row r="1818" spans="1:18" ht="60">
      <c r="A1818" s="272">
        <v>258</v>
      </c>
      <c r="B1818" s="269" t="s">
        <v>3220</v>
      </c>
      <c r="C1818" s="273" t="s">
        <v>3221</v>
      </c>
      <c r="D1818" s="274">
        <v>19.260000000000002</v>
      </c>
      <c r="E1818" s="274">
        <v>19.260000000000002</v>
      </c>
      <c r="F1818" s="274"/>
      <c r="G1818" s="274"/>
      <c r="H1818" s="275">
        <v>228.99</v>
      </c>
      <c r="I1818" s="275">
        <v>228.99</v>
      </c>
      <c r="J1818" s="275"/>
      <c r="K1818" s="275"/>
      <c r="L1818" s="365">
        <v>11.889408099688474</v>
      </c>
      <c r="M1818" s="365">
        <v>11.889408099688474</v>
      </c>
      <c r="N1818" s="365" t="s">
        <v>138</v>
      </c>
      <c r="O1818" s="365" t="s">
        <v>138</v>
      </c>
      <c r="P1818" s="276"/>
      <c r="Q1818" s="276"/>
      <c r="R1818" s="276">
        <v>37</v>
      </c>
    </row>
    <row r="1819" spans="1:18" ht="48">
      <c r="A1819" s="277">
        <v>259</v>
      </c>
      <c r="B1819" s="278" t="s">
        <v>3222</v>
      </c>
      <c r="C1819" s="279" t="s">
        <v>3223</v>
      </c>
      <c r="D1819" s="280">
        <v>19.43</v>
      </c>
      <c r="E1819" s="280">
        <v>19.059999999999999</v>
      </c>
      <c r="F1819" s="280">
        <v>0.37</v>
      </c>
      <c r="G1819" s="280"/>
      <c r="H1819" s="281">
        <v>228.93</v>
      </c>
      <c r="I1819" s="281">
        <v>226.57</v>
      </c>
      <c r="J1819" s="281">
        <v>2.36</v>
      </c>
      <c r="K1819" s="281"/>
      <c r="L1819" s="366">
        <v>11.782295419454453</v>
      </c>
      <c r="M1819" s="366">
        <v>11.887198321091292</v>
      </c>
      <c r="N1819" s="366">
        <v>6.3783783783783781</v>
      </c>
      <c r="O1819" s="366" t="s">
        <v>138</v>
      </c>
      <c r="P1819" s="282"/>
      <c r="Q1819" s="282"/>
      <c r="R1819" s="282">
        <v>37</v>
      </c>
    </row>
    <row r="1820" spans="1:18" ht="12.75">
      <c r="A1820" s="101" t="s">
        <v>3224</v>
      </c>
      <c r="B1820" s="100"/>
      <c r="C1820" s="100"/>
      <c r="D1820" s="100"/>
      <c r="E1820" s="100"/>
      <c r="F1820" s="100"/>
      <c r="G1820" s="100"/>
      <c r="H1820" s="100"/>
      <c r="I1820" s="100"/>
      <c r="J1820" s="100"/>
      <c r="K1820" s="100"/>
      <c r="L1820" s="100"/>
      <c r="M1820" s="100"/>
      <c r="N1820" s="100"/>
      <c r="O1820" s="100"/>
      <c r="P1820" s="100"/>
      <c r="Q1820" s="100"/>
      <c r="R1820" s="100"/>
    </row>
    <row r="1821" spans="1:18" ht="36">
      <c r="A1821" s="272">
        <v>260</v>
      </c>
      <c r="B1821" s="269" t="s">
        <v>3225</v>
      </c>
      <c r="C1821" s="273" t="s">
        <v>3226</v>
      </c>
      <c r="D1821" s="274">
        <v>169.52</v>
      </c>
      <c r="E1821" s="274">
        <v>47.44</v>
      </c>
      <c r="F1821" s="274">
        <v>1.1000000000000001</v>
      </c>
      <c r="G1821" s="274">
        <v>120.98</v>
      </c>
      <c r="H1821" s="275">
        <v>1625.16</v>
      </c>
      <c r="I1821" s="275">
        <v>564.1</v>
      </c>
      <c r="J1821" s="275">
        <v>7.09</v>
      </c>
      <c r="K1821" s="275">
        <v>1053.97</v>
      </c>
      <c r="L1821" s="365">
        <v>9.5868334119867864</v>
      </c>
      <c r="M1821" s="365">
        <v>11.890809443507589</v>
      </c>
      <c r="N1821" s="365">
        <v>6.4454545454545444</v>
      </c>
      <c r="O1821" s="365">
        <v>8.7119358571664733</v>
      </c>
      <c r="P1821" s="276"/>
      <c r="Q1821" s="276"/>
      <c r="R1821" s="276">
        <v>38</v>
      </c>
    </row>
    <row r="1822" spans="1:18" ht="36">
      <c r="A1822" s="272">
        <v>261</v>
      </c>
      <c r="B1822" s="269" t="s">
        <v>3227</v>
      </c>
      <c r="C1822" s="273" t="s">
        <v>3228</v>
      </c>
      <c r="D1822" s="274">
        <v>110.32</v>
      </c>
      <c r="E1822" s="274">
        <v>35.43</v>
      </c>
      <c r="F1822" s="274">
        <v>0.73</v>
      </c>
      <c r="G1822" s="274">
        <v>74.16</v>
      </c>
      <c r="H1822" s="275">
        <v>1124.19</v>
      </c>
      <c r="I1822" s="275">
        <v>421.21</v>
      </c>
      <c r="J1822" s="275">
        <v>4.7300000000000004</v>
      </c>
      <c r="K1822" s="275">
        <v>698.25</v>
      </c>
      <c r="L1822" s="365">
        <v>10.190264684554025</v>
      </c>
      <c r="M1822" s="365">
        <v>11.88851255997742</v>
      </c>
      <c r="N1822" s="365">
        <v>6.4794520547945211</v>
      </c>
      <c r="O1822" s="365">
        <v>9.4154530744336569</v>
      </c>
      <c r="P1822" s="276"/>
      <c r="Q1822" s="276"/>
      <c r="R1822" s="276">
        <v>38</v>
      </c>
    </row>
    <row r="1823" spans="1:18" ht="36">
      <c r="A1823" s="272">
        <v>262</v>
      </c>
      <c r="B1823" s="269" t="s">
        <v>3229</v>
      </c>
      <c r="C1823" s="273" t="s">
        <v>3230</v>
      </c>
      <c r="D1823" s="274">
        <v>2.75</v>
      </c>
      <c r="E1823" s="274">
        <v>2.75</v>
      </c>
      <c r="F1823" s="274"/>
      <c r="G1823" s="274"/>
      <c r="H1823" s="275">
        <v>32.71</v>
      </c>
      <c r="I1823" s="275">
        <v>32.71</v>
      </c>
      <c r="J1823" s="275"/>
      <c r="K1823" s="275"/>
      <c r="L1823" s="365">
        <v>11.894545454545455</v>
      </c>
      <c r="M1823" s="365">
        <v>11.894545454545455</v>
      </c>
      <c r="N1823" s="365" t="s">
        <v>138</v>
      </c>
      <c r="O1823" s="365" t="s">
        <v>138</v>
      </c>
      <c r="P1823" s="276"/>
      <c r="Q1823" s="276"/>
      <c r="R1823" s="276">
        <v>38</v>
      </c>
    </row>
    <row r="1824" spans="1:18" ht="36">
      <c r="A1824" s="272">
        <v>263</v>
      </c>
      <c r="B1824" s="269" t="s">
        <v>3231</v>
      </c>
      <c r="C1824" s="273" t="s">
        <v>3232</v>
      </c>
      <c r="D1824" s="274">
        <v>9.99</v>
      </c>
      <c r="E1824" s="274">
        <v>9.99</v>
      </c>
      <c r="F1824" s="274"/>
      <c r="G1824" s="274"/>
      <c r="H1824" s="275">
        <v>118.74</v>
      </c>
      <c r="I1824" s="275">
        <v>118.74</v>
      </c>
      <c r="J1824" s="275"/>
      <c r="K1824" s="275"/>
      <c r="L1824" s="365">
        <v>11.885885885885886</v>
      </c>
      <c r="M1824" s="365">
        <v>11.885885885885886</v>
      </c>
      <c r="N1824" s="365" t="s">
        <v>138</v>
      </c>
      <c r="O1824" s="365" t="s">
        <v>138</v>
      </c>
      <c r="P1824" s="276"/>
      <c r="Q1824" s="276"/>
      <c r="R1824" s="276">
        <v>38</v>
      </c>
    </row>
    <row r="1825" spans="1:18" ht="60">
      <c r="A1825" s="272">
        <v>264</v>
      </c>
      <c r="B1825" s="269" t="s">
        <v>3233</v>
      </c>
      <c r="C1825" s="273" t="s">
        <v>3234</v>
      </c>
      <c r="D1825" s="274">
        <v>25.88</v>
      </c>
      <c r="E1825" s="274">
        <v>25.88</v>
      </c>
      <c r="F1825" s="274"/>
      <c r="G1825" s="274"/>
      <c r="H1825" s="275">
        <v>307.75</v>
      </c>
      <c r="I1825" s="275">
        <v>307.75</v>
      </c>
      <c r="J1825" s="275"/>
      <c r="K1825" s="275"/>
      <c r="L1825" s="365">
        <v>11.891421947449768</v>
      </c>
      <c r="M1825" s="365">
        <v>11.891421947449768</v>
      </c>
      <c r="N1825" s="365" t="s">
        <v>138</v>
      </c>
      <c r="O1825" s="365" t="s">
        <v>138</v>
      </c>
      <c r="P1825" s="276"/>
      <c r="Q1825" s="276"/>
      <c r="R1825" s="276">
        <v>38</v>
      </c>
    </row>
    <row r="1826" spans="1:18" ht="60">
      <c r="A1826" s="272">
        <v>265</v>
      </c>
      <c r="B1826" s="269" t="s">
        <v>3235</v>
      </c>
      <c r="C1826" s="273" t="s">
        <v>3236</v>
      </c>
      <c r="D1826" s="274">
        <v>33.729999999999997</v>
      </c>
      <c r="E1826" s="274">
        <v>33.729999999999997</v>
      </c>
      <c r="F1826" s="274"/>
      <c r="G1826" s="274"/>
      <c r="H1826" s="275">
        <v>401.04</v>
      </c>
      <c r="I1826" s="275">
        <v>401.04</v>
      </c>
      <c r="J1826" s="275"/>
      <c r="K1826" s="275"/>
      <c r="L1826" s="365">
        <v>11.889712422176107</v>
      </c>
      <c r="M1826" s="365">
        <v>11.889712422176107</v>
      </c>
      <c r="N1826" s="365" t="s">
        <v>138</v>
      </c>
      <c r="O1826" s="365" t="s">
        <v>138</v>
      </c>
      <c r="P1826" s="276"/>
      <c r="Q1826" s="276"/>
      <c r="R1826" s="276">
        <v>38</v>
      </c>
    </row>
    <row r="1827" spans="1:18" ht="48">
      <c r="A1827" s="277">
        <v>266</v>
      </c>
      <c r="B1827" s="278" t="s">
        <v>3237</v>
      </c>
      <c r="C1827" s="279" t="s">
        <v>3238</v>
      </c>
      <c r="D1827" s="280">
        <v>33.49</v>
      </c>
      <c r="E1827" s="280">
        <v>33.119999999999997</v>
      </c>
      <c r="F1827" s="280">
        <v>0.37</v>
      </c>
      <c r="G1827" s="280"/>
      <c r="H1827" s="281">
        <v>396.13</v>
      </c>
      <c r="I1827" s="281">
        <v>393.77</v>
      </c>
      <c r="J1827" s="281">
        <v>2.36</v>
      </c>
      <c r="K1827" s="281"/>
      <c r="L1827" s="366">
        <v>11.828306957300686</v>
      </c>
      <c r="M1827" s="366">
        <v>11.889190821256038</v>
      </c>
      <c r="N1827" s="366">
        <v>6.3783783783783781</v>
      </c>
      <c r="O1827" s="366" t="s">
        <v>138</v>
      </c>
      <c r="P1827" s="282"/>
      <c r="Q1827" s="282"/>
      <c r="R1827" s="282">
        <v>38</v>
      </c>
    </row>
    <row r="1828" spans="1:18" ht="12.75">
      <c r="A1828" s="101" t="s">
        <v>3239</v>
      </c>
      <c r="B1828" s="100"/>
      <c r="C1828" s="100"/>
      <c r="D1828" s="100"/>
      <c r="E1828" s="100"/>
      <c r="F1828" s="100"/>
      <c r="G1828" s="100"/>
      <c r="H1828" s="100"/>
      <c r="I1828" s="100"/>
      <c r="J1828" s="100"/>
      <c r="K1828" s="100"/>
      <c r="L1828" s="100"/>
      <c r="M1828" s="100"/>
      <c r="N1828" s="100"/>
      <c r="O1828" s="100"/>
      <c r="P1828" s="100"/>
      <c r="Q1828" s="100"/>
      <c r="R1828" s="100"/>
    </row>
    <row r="1829" spans="1:18" ht="36">
      <c r="A1829" s="272">
        <v>267</v>
      </c>
      <c r="B1829" s="269" t="s">
        <v>3240</v>
      </c>
      <c r="C1829" s="273" t="s">
        <v>3241</v>
      </c>
      <c r="D1829" s="274">
        <v>4090.76</v>
      </c>
      <c r="E1829" s="274">
        <v>1152.49</v>
      </c>
      <c r="F1829" s="274">
        <v>2.2000000000000002</v>
      </c>
      <c r="G1829" s="274">
        <v>2936.07</v>
      </c>
      <c r="H1829" s="275">
        <v>29495.599999999999</v>
      </c>
      <c r="I1829" s="275">
        <v>13703.2</v>
      </c>
      <c r="J1829" s="275">
        <v>14.18</v>
      </c>
      <c r="K1829" s="275">
        <v>15778.22</v>
      </c>
      <c r="L1829" s="365">
        <v>7.2102983308725026</v>
      </c>
      <c r="M1829" s="365">
        <v>11.890081475761178</v>
      </c>
      <c r="N1829" s="365">
        <v>6.4454545454545444</v>
      </c>
      <c r="O1829" s="365">
        <v>5.3739250085999304</v>
      </c>
      <c r="P1829" s="276"/>
      <c r="Q1829" s="276"/>
      <c r="R1829" s="276">
        <v>39</v>
      </c>
    </row>
    <row r="1830" spans="1:18" ht="36">
      <c r="A1830" s="272">
        <v>268</v>
      </c>
      <c r="B1830" s="269" t="s">
        <v>3242</v>
      </c>
      <c r="C1830" s="273" t="s">
        <v>3243</v>
      </c>
      <c r="D1830" s="274">
        <v>2624.61</v>
      </c>
      <c r="E1830" s="274">
        <v>861.06</v>
      </c>
      <c r="F1830" s="274">
        <v>1.1000000000000001</v>
      </c>
      <c r="G1830" s="274">
        <v>1762.45</v>
      </c>
      <c r="H1830" s="275">
        <v>19487.62</v>
      </c>
      <c r="I1830" s="275">
        <v>10238.02</v>
      </c>
      <c r="J1830" s="275">
        <v>7.09</v>
      </c>
      <c r="K1830" s="275">
        <v>9242.51</v>
      </c>
      <c r="L1830" s="365">
        <v>7.4249583747680603</v>
      </c>
      <c r="M1830" s="365">
        <v>11.890019278563631</v>
      </c>
      <c r="N1830" s="365">
        <v>6.4454545454545444</v>
      </c>
      <c r="O1830" s="365">
        <v>5.2441260744985669</v>
      </c>
      <c r="P1830" s="276"/>
      <c r="Q1830" s="276"/>
      <c r="R1830" s="276">
        <v>39</v>
      </c>
    </row>
    <row r="1831" spans="1:18" ht="48">
      <c r="A1831" s="272">
        <v>269</v>
      </c>
      <c r="B1831" s="269" t="s">
        <v>3244</v>
      </c>
      <c r="C1831" s="273" t="s">
        <v>3245</v>
      </c>
      <c r="D1831" s="274">
        <v>144.59</v>
      </c>
      <c r="E1831" s="274">
        <v>144.59</v>
      </c>
      <c r="F1831" s="274"/>
      <c r="G1831" s="274"/>
      <c r="H1831" s="275">
        <v>1719.19</v>
      </c>
      <c r="I1831" s="275">
        <v>1719.19</v>
      </c>
      <c r="J1831" s="275"/>
      <c r="K1831" s="275"/>
      <c r="L1831" s="365">
        <v>11.890103050003459</v>
      </c>
      <c r="M1831" s="365">
        <v>11.890103050003459</v>
      </c>
      <c r="N1831" s="365" t="s">
        <v>138</v>
      </c>
      <c r="O1831" s="365" t="s">
        <v>138</v>
      </c>
      <c r="P1831" s="276"/>
      <c r="Q1831" s="276"/>
      <c r="R1831" s="276">
        <v>39</v>
      </c>
    </row>
    <row r="1832" spans="1:18" ht="48">
      <c r="A1832" s="272">
        <v>270</v>
      </c>
      <c r="B1832" s="269" t="s">
        <v>3246</v>
      </c>
      <c r="C1832" s="273" t="s">
        <v>3247</v>
      </c>
      <c r="D1832" s="274">
        <v>577.04999999999995</v>
      </c>
      <c r="E1832" s="274">
        <v>577.04999999999995</v>
      </c>
      <c r="F1832" s="274"/>
      <c r="G1832" s="274"/>
      <c r="H1832" s="275">
        <v>6861.27</v>
      </c>
      <c r="I1832" s="275">
        <v>6861.27</v>
      </c>
      <c r="J1832" s="275"/>
      <c r="K1832" s="275"/>
      <c r="L1832" s="365">
        <v>11.890252144528205</v>
      </c>
      <c r="M1832" s="365">
        <v>11.890252144528205</v>
      </c>
      <c r="N1832" s="365" t="s">
        <v>138</v>
      </c>
      <c r="O1832" s="365" t="s">
        <v>138</v>
      </c>
      <c r="P1832" s="276"/>
      <c r="Q1832" s="276"/>
      <c r="R1832" s="276">
        <v>39</v>
      </c>
    </row>
    <row r="1833" spans="1:18" ht="60">
      <c r="A1833" s="272">
        <v>271</v>
      </c>
      <c r="B1833" s="269" t="s">
        <v>3248</v>
      </c>
      <c r="C1833" s="273" t="s">
        <v>3249</v>
      </c>
      <c r="D1833" s="274">
        <v>1016.03</v>
      </c>
      <c r="E1833" s="274">
        <v>1016.03</v>
      </c>
      <c r="F1833" s="274"/>
      <c r="G1833" s="274"/>
      <c r="H1833" s="275">
        <v>12080.8</v>
      </c>
      <c r="I1833" s="275">
        <v>12080.8</v>
      </c>
      <c r="J1833" s="275"/>
      <c r="K1833" s="275"/>
      <c r="L1833" s="365">
        <v>11.890200092516952</v>
      </c>
      <c r="M1833" s="365">
        <v>11.890200092516952</v>
      </c>
      <c r="N1833" s="365" t="s">
        <v>138</v>
      </c>
      <c r="O1833" s="365" t="s">
        <v>138</v>
      </c>
      <c r="P1833" s="276"/>
      <c r="Q1833" s="276"/>
      <c r="R1833" s="276">
        <v>39</v>
      </c>
    </row>
    <row r="1834" spans="1:18" ht="60">
      <c r="A1834" s="272">
        <v>272</v>
      </c>
      <c r="B1834" s="269" t="s">
        <v>3250</v>
      </c>
      <c r="C1834" s="273" t="s">
        <v>3251</v>
      </c>
      <c r="D1834" s="274">
        <v>1458.91</v>
      </c>
      <c r="E1834" s="274">
        <v>1458.91</v>
      </c>
      <c r="F1834" s="274"/>
      <c r="G1834" s="274"/>
      <c r="H1834" s="275">
        <v>17346.78</v>
      </c>
      <c r="I1834" s="275">
        <v>17346.78</v>
      </c>
      <c r="J1834" s="275"/>
      <c r="K1834" s="275"/>
      <c r="L1834" s="365">
        <v>11.89023311924656</v>
      </c>
      <c r="M1834" s="365">
        <v>11.89023311924656</v>
      </c>
      <c r="N1834" s="365" t="s">
        <v>138</v>
      </c>
      <c r="O1834" s="365" t="s">
        <v>138</v>
      </c>
      <c r="P1834" s="276"/>
      <c r="Q1834" s="276"/>
      <c r="R1834" s="276">
        <v>39</v>
      </c>
    </row>
    <row r="1835" spans="1:18" ht="48">
      <c r="A1835" s="277">
        <v>273</v>
      </c>
      <c r="B1835" s="278" t="s">
        <v>3252</v>
      </c>
      <c r="C1835" s="279" t="s">
        <v>3253</v>
      </c>
      <c r="D1835" s="280">
        <v>1212.1500000000001</v>
      </c>
      <c r="E1835" s="280">
        <v>1211.42</v>
      </c>
      <c r="F1835" s="280">
        <v>0.73</v>
      </c>
      <c r="G1835" s="280"/>
      <c r="H1835" s="281">
        <v>14408.76</v>
      </c>
      <c r="I1835" s="281">
        <v>14404.03</v>
      </c>
      <c r="J1835" s="281">
        <v>4.7300000000000004</v>
      </c>
      <c r="K1835" s="281"/>
      <c r="L1835" s="366">
        <v>11.886944685063728</v>
      </c>
      <c r="M1835" s="366">
        <v>11.890203232570041</v>
      </c>
      <c r="N1835" s="366">
        <v>6.4794520547945211</v>
      </c>
      <c r="O1835" s="366" t="s">
        <v>138</v>
      </c>
      <c r="P1835" s="282"/>
      <c r="Q1835" s="282"/>
      <c r="R1835" s="282">
        <v>39</v>
      </c>
    </row>
    <row r="1836" spans="1:18" ht="12.75">
      <c r="A1836" s="101" t="s">
        <v>3254</v>
      </c>
      <c r="B1836" s="100"/>
      <c r="C1836" s="100"/>
      <c r="D1836" s="100"/>
      <c r="E1836" s="100"/>
      <c r="F1836" s="100"/>
      <c r="G1836" s="100"/>
      <c r="H1836" s="100"/>
      <c r="I1836" s="100"/>
      <c r="J1836" s="100"/>
      <c r="K1836" s="100"/>
      <c r="L1836" s="100"/>
      <c r="M1836" s="100"/>
      <c r="N1836" s="100"/>
      <c r="O1836" s="100"/>
      <c r="P1836" s="100"/>
      <c r="Q1836" s="100"/>
      <c r="R1836" s="100"/>
    </row>
    <row r="1837" spans="1:18" ht="36">
      <c r="A1837" s="272">
        <v>274</v>
      </c>
      <c r="B1837" s="269" t="s">
        <v>3255</v>
      </c>
      <c r="C1837" s="273" t="s">
        <v>3256</v>
      </c>
      <c r="D1837" s="274">
        <v>5728.46</v>
      </c>
      <c r="E1837" s="274">
        <v>1417.43</v>
      </c>
      <c r="F1837" s="274">
        <v>4.3899999999999997</v>
      </c>
      <c r="G1837" s="274">
        <v>4306.6400000000003</v>
      </c>
      <c r="H1837" s="275">
        <v>39971.33</v>
      </c>
      <c r="I1837" s="275">
        <v>16853.36</v>
      </c>
      <c r="J1837" s="275">
        <v>28.36</v>
      </c>
      <c r="K1837" s="275">
        <v>23089.61</v>
      </c>
      <c r="L1837" s="365">
        <v>6.977674628085035</v>
      </c>
      <c r="M1837" s="365">
        <v>11.890082755409438</v>
      </c>
      <c r="N1837" s="365">
        <v>6.4601366742596813</v>
      </c>
      <c r="O1837" s="365">
        <v>5.3613977485928705</v>
      </c>
      <c r="P1837" s="276"/>
      <c r="Q1837" s="276"/>
      <c r="R1837" s="276">
        <v>40</v>
      </c>
    </row>
    <row r="1838" spans="1:18" ht="36">
      <c r="A1838" s="272">
        <v>275</v>
      </c>
      <c r="B1838" s="269" t="s">
        <v>3257</v>
      </c>
      <c r="C1838" s="273" t="s">
        <v>3258</v>
      </c>
      <c r="D1838" s="274">
        <v>3593.63</v>
      </c>
      <c r="E1838" s="274">
        <v>1046.51</v>
      </c>
      <c r="F1838" s="274">
        <v>2.93</v>
      </c>
      <c r="G1838" s="274">
        <v>2544.19</v>
      </c>
      <c r="H1838" s="275">
        <v>25894.03</v>
      </c>
      <c r="I1838" s="275">
        <v>12443.13</v>
      </c>
      <c r="J1838" s="275">
        <v>18.91</v>
      </c>
      <c r="K1838" s="275">
        <v>13431.99</v>
      </c>
      <c r="L1838" s="365">
        <v>7.2055359065902715</v>
      </c>
      <c r="M1838" s="365">
        <v>11.890120495742993</v>
      </c>
      <c r="N1838" s="365">
        <v>6.4539249146757678</v>
      </c>
      <c r="O1838" s="365">
        <v>5.2794759825327509</v>
      </c>
      <c r="P1838" s="276"/>
      <c r="Q1838" s="276"/>
      <c r="R1838" s="276">
        <v>40</v>
      </c>
    </row>
    <row r="1839" spans="1:18" ht="48">
      <c r="A1839" s="272">
        <v>276</v>
      </c>
      <c r="B1839" s="269" t="s">
        <v>3259</v>
      </c>
      <c r="C1839" s="273" t="s">
        <v>3260</v>
      </c>
      <c r="D1839" s="274">
        <v>216.23</v>
      </c>
      <c r="E1839" s="274">
        <v>216.23</v>
      </c>
      <c r="F1839" s="274"/>
      <c r="G1839" s="274"/>
      <c r="H1839" s="275">
        <v>2571.04</v>
      </c>
      <c r="I1839" s="275">
        <v>2571.04</v>
      </c>
      <c r="J1839" s="275"/>
      <c r="K1839" s="275"/>
      <c r="L1839" s="365">
        <v>11.890301993247931</v>
      </c>
      <c r="M1839" s="365">
        <v>11.890301993247931</v>
      </c>
      <c r="N1839" s="365" t="s">
        <v>138</v>
      </c>
      <c r="O1839" s="365" t="s">
        <v>138</v>
      </c>
      <c r="P1839" s="276"/>
      <c r="Q1839" s="276"/>
      <c r="R1839" s="276">
        <v>40</v>
      </c>
    </row>
    <row r="1840" spans="1:18" ht="48">
      <c r="A1840" s="272">
        <v>277</v>
      </c>
      <c r="B1840" s="269" t="s">
        <v>3261</v>
      </c>
      <c r="C1840" s="273" t="s">
        <v>3262</v>
      </c>
      <c r="D1840" s="274">
        <v>872.74</v>
      </c>
      <c r="E1840" s="274">
        <v>872.74</v>
      </c>
      <c r="F1840" s="274"/>
      <c r="G1840" s="274"/>
      <c r="H1840" s="275">
        <v>10377.09</v>
      </c>
      <c r="I1840" s="275">
        <v>10377.09</v>
      </c>
      <c r="J1840" s="275"/>
      <c r="K1840" s="275"/>
      <c r="L1840" s="365">
        <v>11.890242225634209</v>
      </c>
      <c r="M1840" s="365">
        <v>11.890242225634209</v>
      </c>
      <c r="N1840" s="365" t="s">
        <v>138</v>
      </c>
      <c r="O1840" s="365" t="s">
        <v>138</v>
      </c>
      <c r="P1840" s="276"/>
      <c r="Q1840" s="276"/>
      <c r="R1840" s="276">
        <v>40</v>
      </c>
    </row>
    <row r="1841" spans="1:18" ht="60">
      <c r="A1841" s="272">
        <v>278</v>
      </c>
      <c r="B1841" s="269" t="s">
        <v>3263</v>
      </c>
      <c r="C1841" s="273" t="s">
        <v>3264</v>
      </c>
      <c r="D1841" s="274">
        <v>1550.09</v>
      </c>
      <c r="E1841" s="274">
        <v>1550.09</v>
      </c>
      <c r="F1841" s="274"/>
      <c r="G1841" s="274"/>
      <c r="H1841" s="275">
        <v>18430.96</v>
      </c>
      <c r="I1841" s="275">
        <v>18430.96</v>
      </c>
      <c r="J1841" s="275"/>
      <c r="K1841" s="275"/>
      <c r="L1841" s="365">
        <v>11.89025153378191</v>
      </c>
      <c r="M1841" s="365">
        <v>11.89025153378191</v>
      </c>
      <c r="N1841" s="365" t="s">
        <v>138</v>
      </c>
      <c r="O1841" s="365" t="s">
        <v>138</v>
      </c>
      <c r="P1841" s="276"/>
      <c r="Q1841" s="276"/>
      <c r="R1841" s="276">
        <v>40</v>
      </c>
    </row>
    <row r="1842" spans="1:18" ht="60">
      <c r="A1842" s="272">
        <v>279</v>
      </c>
      <c r="B1842" s="269" t="s">
        <v>3265</v>
      </c>
      <c r="C1842" s="273" t="s">
        <v>3266</v>
      </c>
      <c r="D1842" s="274">
        <v>2201.39</v>
      </c>
      <c r="E1842" s="274">
        <v>2201.39</v>
      </c>
      <c r="F1842" s="274"/>
      <c r="G1842" s="274"/>
      <c r="H1842" s="275">
        <v>26175.06</v>
      </c>
      <c r="I1842" s="275">
        <v>26175.06</v>
      </c>
      <c r="J1842" s="275"/>
      <c r="K1842" s="275"/>
      <c r="L1842" s="365">
        <v>11.890242074325768</v>
      </c>
      <c r="M1842" s="365">
        <v>11.890242074325768</v>
      </c>
      <c r="N1842" s="365" t="s">
        <v>138</v>
      </c>
      <c r="O1842" s="365" t="s">
        <v>138</v>
      </c>
      <c r="P1842" s="276"/>
      <c r="Q1842" s="276"/>
      <c r="R1842" s="276">
        <v>40</v>
      </c>
    </row>
    <row r="1843" spans="1:18" ht="48">
      <c r="A1843" s="277">
        <v>280</v>
      </c>
      <c r="B1843" s="278" t="s">
        <v>3267</v>
      </c>
      <c r="C1843" s="279" t="s">
        <v>3268</v>
      </c>
      <c r="D1843" s="280">
        <v>1826.84</v>
      </c>
      <c r="E1843" s="280">
        <v>1824.64</v>
      </c>
      <c r="F1843" s="280">
        <v>2.2000000000000002</v>
      </c>
      <c r="G1843" s="280"/>
      <c r="H1843" s="281">
        <v>21709.57</v>
      </c>
      <c r="I1843" s="281">
        <v>21695.39</v>
      </c>
      <c r="J1843" s="281">
        <v>14.18</v>
      </c>
      <c r="K1843" s="281"/>
      <c r="L1843" s="366">
        <v>11.883673447045171</v>
      </c>
      <c r="M1843" s="366">
        <v>11.890230401613469</v>
      </c>
      <c r="N1843" s="366">
        <v>6.4454545454545444</v>
      </c>
      <c r="O1843" s="366" t="s">
        <v>138</v>
      </c>
      <c r="P1843" s="282"/>
      <c r="Q1843" s="282"/>
      <c r="R1843" s="282">
        <v>40</v>
      </c>
    </row>
    <row r="1844" spans="1:18" ht="12.75">
      <c r="A1844" s="101" t="s">
        <v>3269</v>
      </c>
      <c r="B1844" s="100"/>
      <c r="C1844" s="100"/>
      <c r="D1844" s="100"/>
      <c r="E1844" s="100"/>
      <c r="F1844" s="100"/>
      <c r="G1844" s="100"/>
      <c r="H1844" s="100"/>
      <c r="I1844" s="100"/>
      <c r="J1844" s="100"/>
      <c r="K1844" s="100"/>
      <c r="L1844" s="100"/>
      <c r="M1844" s="100"/>
      <c r="N1844" s="100"/>
      <c r="O1844" s="100"/>
      <c r="P1844" s="100"/>
      <c r="Q1844" s="100"/>
      <c r="R1844" s="100"/>
    </row>
    <row r="1845" spans="1:18" ht="36">
      <c r="A1845" s="272">
        <v>281</v>
      </c>
      <c r="B1845" s="269" t="s">
        <v>3270</v>
      </c>
      <c r="C1845" s="273" t="s">
        <v>3271</v>
      </c>
      <c r="D1845" s="274">
        <v>9228.6200000000008</v>
      </c>
      <c r="E1845" s="274">
        <v>2172.5100000000002</v>
      </c>
      <c r="F1845" s="274">
        <v>7.32</v>
      </c>
      <c r="G1845" s="274">
        <v>7048.79</v>
      </c>
      <c r="H1845" s="275">
        <v>63719.24</v>
      </c>
      <c r="I1845" s="275">
        <v>25831.31</v>
      </c>
      <c r="J1845" s="275">
        <v>47.27</v>
      </c>
      <c r="K1845" s="275">
        <v>37840.660000000003</v>
      </c>
      <c r="L1845" s="365">
        <v>6.9045252703004341</v>
      </c>
      <c r="M1845" s="365">
        <v>11.890076455344278</v>
      </c>
      <c r="N1845" s="365">
        <v>6.4576502732240435</v>
      </c>
      <c r="O1845" s="365">
        <v>5.3683908869465542</v>
      </c>
      <c r="P1845" s="276"/>
      <c r="Q1845" s="276"/>
      <c r="R1845" s="276">
        <v>41</v>
      </c>
    </row>
    <row r="1846" spans="1:18" ht="36">
      <c r="A1846" s="272">
        <v>282</v>
      </c>
      <c r="B1846" s="269" t="s">
        <v>3272</v>
      </c>
      <c r="C1846" s="273" t="s">
        <v>3273</v>
      </c>
      <c r="D1846" s="274">
        <v>5939.68</v>
      </c>
      <c r="E1846" s="274">
        <v>1629.38</v>
      </c>
      <c r="F1846" s="274">
        <v>3.66</v>
      </c>
      <c r="G1846" s="274">
        <v>4306.6400000000003</v>
      </c>
      <c r="H1846" s="275">
        <v>42071.62</v>
      </c>
      <c r="I1846" s="275">
        <v>19373.48</v>
      </c>
      <c r="J1846" s="275">
        <v>23.64</v>
      </c>
      <c r="K1846" s="275">
        <v>22674.5</v>
      </c>
      <c r="L1846" s="365">
        <v>7.0831458933814613</v>
      </c>
      <c r="M1846" s="365">
        <v>11.890093164271072</v>
      </c>
      <c r="N1846" s="365">
        <v>6.4590163934426226</v>
      </c>
      <c r="O1846" s="365">
        <v>5.2650093808630389</v>
      </c>
      <c r="P1846" s="276"/>
      <c r="Q1846" s="276"/>
      <c r="R1846" s="276">
        <v>41</v>
      </c>
    </row>
    <row r="1847" spans="1:18" ht="48">
      <c r="A1847" s="272">
        <v>283</v>
      </c>
      <c r="B1847" s="269" t="s">
        <v>3274</v>
      </c>
      <c r="C1847" s="273" t="s">
        <v>3275</v>
      </c>
      <c r="D1847" s="274">
        <v>289.18</v>
      </c>
      <c r="E1847" s="274">
        <v>289.18</v>
      </c>
      <c r="F1847" s="274"/>
      <c r="G1847" s="274"/>
      <c r="H1847" s="275">
        <v>3438.38</v>
      </c>
      <c r="I1847" s="275">
        <v>3438.38</v>
      </c>
      <c r="J1847" s="275"/>
      <c r="K1847" s="275"/>
      <c r="L1847" s="365">
        <v>11.890103050003459</v>
      </c>
      <c r="M1847" s="365">
        <v>11.890103050003459</v>
      </c>
      <c r="N1847" s="365" t="s">
        <v>138</v>
      </c>
      <c r="O1847" s="365" t="s">
        <v>138</v>
      </c>
      <c r="P1847" s="276"/>
      <c r="Q1847" s="276"/>
      <c r="R1847" s="276">
        <v>41</v>
      </c>
    </row>
    <row r="1848" spans="1:18" ht="48">
      <c r="A1848" s="272">
        <v>284</v>
      </c>
      <c r="B1848" s="269" t="s">
        <v>3276</v>
      </c>
      <c r="C1848" s="273" t="s">
        <v>3277</v>
      </c>
      <c r="D1848" s="274">
        <v>1159.31</v>
      </c>
      <c r="E1848" s="274">
        <v>1159.31</v>
      </c>
      <c r="F1848" s="274"/>
      <c r="G1848" s="274"/>
      <c r="H1848" s="275">
        <v>13784.5</v>
      </c>
      <c r="I1848" s="275">
        <v>13784.5</v>
      </c>
      <c r="J1848" s="275"/>
      <c r="K1848" s="275"/>
      <c r="L1848" s="365">
        <v>11.890262311202354</v>
      </c>
      <c r="M1848" s="365">
        <v>11.890262311202354</v>
      </c>
      <c r="N1848" s="365" t="s">
        <v>138</v>
      </c>
      <c r="O1848" s="365" t="s">
        <v>138</v>
      </c>
      <c r="P1848" s="276"/>
      <c r="Q1848" s="276"/>
      <c r="R1848" s="276">
        <v>41</v>
      </c>
    </row>
    <row r="1849" spans="1:18" ht="60">
      <c r="A1849" s="272">
        <v>285</v>
      </c>
      <c r="B1849" s="269" t="s">
        <v>3278</v>
      </c>
      <c r="C1849" s="273" t="s">
        <v>3279</v>
      </c>
      <c r="D1849" s="274">
        <v>2807.6</v>
      </c>
      <c r="E1849" s="274">
        <v>2807.6</v>
      </c>
      <c r="F1849" s="274"/>
      <c r="G1849" s="274"/>
      <c r="H1849" s="275">
        <v>33383.03</v>
      </c>
      <c r="I1849" s="275">
        <v>33383.03</v>
      </c>
      <c r="J1849" s="275"/>
      <c r="K1849" s="275"/>
      <c r="L1849" s="365">
        <v>11.890237213278244</v>
      </c>
      <c r="M1849" s="365">
        <v>11.890237213278244</v>
      </c>
      <c r="N1849" s="365" t="s">
        <v>138</v>
      </c>
      <c r="O1849" s="365" t="s">
        <v>138</v>
      </c>
      <c r="P1849" s="276"/>
      <c r="Q1849" s="276"/>
      <c r="R1849" s="276">
        <v>41</v>
      </c>
    </row>
    <row r="1850" spans="1:18" ht="60">
      <c r="A1850" s="272">
        <v>286</v>
      </c>
      <c r="B1850" s="269" t="s">
        <v>3280</v>
      </c>
      <c r="C1850" s="273" t="s">
        <v>3281</v>
      </c>
      <c r="D1850" s="274">
        <v>2943.88</v>
      </c>
      <c r="E1850" s="274">
        <v>2943.88</v>
      </c>
      <c r="F1850" s="274"/>
      <c r="G1850" s="274"/>
      <c r="H1850" s="275">
        <v>35003.33</v>
      </c>
      <c r="I1850" s="275">
        <v>35003.33</v>
      </c>
      <c r="J1850" s="275"/>
      <c r="K1850" s="275"/>
      <c r="L1850" s="365">
        <v>11.890202725654579</v>
      </c>
      <c r="M1850" s="365">
        <v>11.890202725654579</v>
      </c>
      <c r="N1850" s="365" t="s">
        <v>138</v>
      </c>
      <c r="O1850" s="365" t="s">
        <v>138</v>
      </c>
      <c r="P1850" s="276"/>
      <c r="Q1850" s="276"/>
      <c r="R1850" s="276">
        <v>41</v>
      </c>
    </row>
    <row r="1851" spans="1:18" ht="48">
      <c r="A1851" s="277">
        <v>287</v>
      </c>
      <c r="B1851" s="278" t="s">
        <v>3282</v>
      </c>
      <c r="C1851" s="279" t="s">
        <v>3283</v>
      </c>
      <c r="D1851" s="280">
        <v>2491.63</v>
      </c>
      <c r="E1851" s="280">
        <v>2487.9699999999998</v>
      </c>
      <c r="F1851" s="280">
        <v>3.66</v>
      </c>
      <c r="G1851" s="280"/>
      <c r="H1851" s="281">
        <v>29606.1</v>
      </c>
      <c r="I1851" s="281">
        <v>29582.46</v>
      </c>
      <c r="J1851" s="281">
        <v>23.64</v>
      </c>
      <c r="K1851" s="281"/>
      <c r="L1851" s="366">
        <v>11.88222167817854</v>
      </c>
      <c r="M1851" s="366">
        <v>11.890199640670909</v>
      </c>
      <c r="N1851" s="366">
        <v>6.4590163934426226</v>
      </c>
      <c r="O1851" s="366" t="s">
        <v>138</v>
      </c>
      <c r="P1851" s="282"/>
      <c r="Q1851" s="282"/>
      <c r="R1851" s="282">
        <v>41</v>
      </c>
    </row>
    <row r="1852" spans="1:18" ht="12.75">
      <c r="A1852" s="101" t="s">
        <v>3284</v>
      </c>
      <c r="B1852" s="100"/>
      <c r="C1852" s="100"/>
      <c r="D1852" s="100"/>
      <c r="E1852" s="100"/>
      <c r="F1852" s="100"/>
      <c r="G1852" s="100"/>
      <c r="H1852" s="100"/>
      <c r="I1852" s="100"/>
      <c r="J1852" s="100"/>
      <c r="K1852" s="100"/>
      <c r="L1852" s="100"/>
      <c r="M1852" s="100"/>
      <c r="N1852" s="100"/>
      <c r="O1852" s="100"/>
      <c r="P1852" s="100"/>
      <c r="Q1852" s="100"/>
      <c r="R1852" s="100"/>
    </row>
    <row r="1853" spans="1:18" ht="36">
      <c r="A1853" s="272">
        <v>288</v>
      </c>
      <c r="B1853" s="269" t="s">
        <v>3285</v>
      </c>
      <c r="C1853" s="273" t="s">
        <v>3286</v>
      </c>
      <c r="D1853" s="274">
        <v>17219.740000000002</v>
      </c>
      <c r="E1853" s="274">
        <v>2715.64</v>
      </c>
      <c r="F1853" s="274">
        <v>14.64</v>
      </c>
      <c r="G1853" s="274">
        <v>14489.46</v>
      </c>
      <c r="H1853" s="275">
        <v>110246.61</v>
      </c>
      <c r="I1853" s="275">
        <v>32289.14</v>
      </c>
      <c r="J1853" s="275">
        <v>94.55</v>
      </c>
      <c r="K1853" s="275">
        <v>77862.92</v>
      </c>
      <c r="L1853" s="365">
        <v>6.4023388274155124</v>
      </c>
      <c r="M1853" s="365">
        <v>11.890066430012816</v>
      </c>
      <c r="N1853" s="365">
        <v>6.458333333333333</v>
      </c>
      <c r="O1853" s="365">
        <v>5.3737627213160462</v>
      </c>
      <c r="P1853" s="276"/>
      <c r="Q1853" s="276"/>
      <c r="R1853" s="276">
        <v>42</v>
      </c>
    </row>
    <row r="1854" spans="1:18" ht="36">
      <c r="A1854" s="272">
        <v>289</v>
      </c>
      <c r="B1854" s="269" t="s">
        <v>3287</v>
      </c>
      <c r="C1854" s="273" t="s">
        <v>3288</v>
      </c>
      <c r="D1854" s="274">
        <v>11044.95</v>
      </c>
      <c r="E1854" s="274">
        <v>2026.79</v>
      </c>
      <c r="F1854" s="274">
        <v>10.98</v>
      </c>
      <c r="G1854" s="274">
        <v>9007.18</v>
      </c>
      <c r="H1854" s="275">
        <v>71614.38</v>
      </c>
      <c r="I1854" s="275">
        <v>24098.720000000001</v>
      </c>
      <c r="J1854" s="275">
        <v>70.91</v>
      </c>
      <c r="K1854" s="275">
        <v>47444.75</v>
      </c>
      <c r="L1854" s="365">
        <v>6.4839025980199096</v>
      </c>
      <c r="M1854" s="365">
        <v>11.890092214782984</v>
      </c>
      <c r="N1854" s="365">
        <v>6.4581056466302362</v>
      </c>
      <c r="O1854" s="365">
        <v>5.2674366449876651</v>
      </c>
      <c r="P1854" s="276"/>
      <c r="Q1854" s="276"/>
      <c r="R1854" s="276">
        <v>42</v>
      </c>
    </row>
    <row r="1855" spans="1:18" ht="48">
      <c r="A1855" s="272">
        <v>290</v>
      </c>
      <c r="B1855" s="269" t="s">
        <v>3289</v>
      </c>
      <c r="C1855" s="273" t="s">
        <v>3290</v>
      </c>
      <c r="D1855" s="274">
        <v>368.64</v>
      </c>
      <c r="E1855" s="274">
        <v>368.64</v>
      </c>
      <c r="F1855" s="274"/>
      <c r="G1855" s="274"/>
      <c r="H1855" s="275">
        <v>4383.16</v>
      </c>
      <c r="I1855" s="275">
        <v>4383.16</v>
      </c>
      <c r="J1855" s="275"/>
      <c r="K1855" s="275"/>
      <c r="L1855" s="365">
        <v>11.890082465277779</v>
      </c>
      <c r="M1855" s="365">
        <v>11.890082465277779</v>
      </c>
      <c r="N1855" s="365" t="s">
        <v>138</v>
      </c>
      <c r="O1855" s="365" t="s">
        <v>138</v>
      </c>
      <c r="P1855" s="276"/>
      <c r="Q1855" s="276"/>
      <c r="R1855" s="276">
        <v>42</v>
      </c>
    </row>
    <row r="1856" spans="1:18" ht="48">
      <c r="A1856" s="272">
        <v>291</v>
      </c>
      <c r="B1856" s="269" t="s">
        <v>3291</v>
      </c>
      <c r="C1856" s="273" t="s">
        <v>3292</v>
      </c>
      <c r="D1856" s="274">
        <v>1524.04</v>
      </c>
      <c r="E1856" s="274">
        <v>1524.04</v>
      </c>
      <c r="F1856" s="274"/>
      <c r="G1856" s="274"/>
      <c r="H1856" s="275">
        <v>18121.189999999999</v>
      </c>
      <c r="I1856" s="275">
        <v>18121.189999999999</v>
      </c>
      <c r="J1856" s="275"/>
      <c r="K1856" s="275"/>
      <c r="L1856" s="365">
        <v>11.89023253982835</v>
      </c>
      <c r="M1856" s="365">
        <v>11.89023253982835</v>
      </c>
      <c r="N1856" s="365" t="s">
        <v>138</v>
      </c>
      <c r="O1856" s="365" t="s">
        <v>138</v>
      </c>
      <c r="P1856" s="276"/>
      <c r="Q1856" s="276"/>
      <c r="R1856" s="276">
        <v>42</v>
      </c>
    </row>
    <row r="1857" spans="1:18" ht="60">
      <c r="A1857" s="272">
        <v>292</v>
      </c>
      <c r="B1857" s="269" t="s">
        <v>3293</v>
      </c>
      <c r="C1857" s="273" t="s">
        <v>3294</v>
      </c>
      <c r="D1857" s="274">
        <v>2580.25</v>
      </c>
      <c r="E1857" s="274">
        <v>2579.15</v>
      </c>
      <c r="F1857" s="274">
        <v>1.1000000000000001</v>
      </c>
      <c r="G1857" s="274"/>
      <c r="H1857" s="275">
        <v>30673.73</v>
      </c>
      <c r="I1857" s="275">
        <v>30666.639999999999</v>
      </c>
      <c r="J1857" s="275">
        <v>7.09</v>
      </c>
      <c r="K1857" s="275"/>
      <c r="L1857" s="365">
        <v>11.887890708264703</v>
      </c>
      <c r="M1857" s="365">
        <v>11.890211891514646</v>
      </c>
      <c r="N1857" s="365">
        <v>6.4454545454545444</v>
      </c>
      <c r="O1857" s="365" t="s">
        <v>138</v>
      </c>
      <c r="P1857" s="276"/>
      <c r="Q1857" s="276"/>
      <c r="R1857" s="276">
        <v>42</v>
      </c>
    </row>
    <row r="1858" spans="1:18" ht="60">
      <c r="A1858" s="272">
        <v>293</v>
      </c>
      <c r="B1858" s="269" t="s">
        <v>3295</v>
      </c>
      <c r="C1858" s="273" t="s">
        <v>3296</v>
      </c>
      <c r="D1858" s="274">
        <v>3752.59</v>
      </c>
      <c r="E1858" s="274">
        <v>3751.49</v>
      </c>
      <c r="F1858" s="274">
        <v>1.1000000000000001</v>
      </c>
      <c r="G1858" s="274"/>
      <c r="H1858" s="275">
        <v>44613.11</v>
      </c>
      <c r="I1858" s="275">
        <v>44606.02</v>
      </c>
      <c r="J1858" s="275">
        <v>7.09</v>
      </c>
      <c r="K1858" s="275"/>
      <c r="L1858" s="365">
        <v>11.888618260987744</v>
      </c>
      <c r="M1858" s="365">
        <v>11.890214288189492</v>
      </c>
      <c r="N1858" s="365">
        <v>6.4454545454545444</v>
      </c>
      <c r="O1858" s="365" t="s">
        <v>138</v>
      </c>
      <c r="P1858" s="276"/>
      <c r="Q1858" s="276"/>
      <c r="R1858" s="276">
        <v>42</v>
      </c>
    </row>
    <row r="1859" spans="1:18" ht="48">
      <c r="A1859" s="277">
        <v>294</v>
      </c>
      <c r="B1859" s="278" t="s">
        <v>3297</v>
      </c>
      <c r="C1859" s="279" t="s">
        <v>3298</v>
      </c>
      <c r="D1859" s="280">
        <v>3172.64</v>
      </c>
      <c r="E1859" s="280">
        <v>3165.32</v>
      </c>
      <c r="F1859" s="280">
        <v>7.32</v>
      </c>
      <c r="G1859" s="280"/>
      <c r="H1859" s="281">
        <v>37683.599999999999</v>
      </c>
      <c r="I1859" s="281">
        <v>37636.33</v>
      </c>
      <c r="J1859" s="281">
        <v>47.27</v>
      </c>
      <c r="K1859" s="281"/>
      <c r="L1859" s="366">
        <v>11.87767915679056</v>
      </c>
      <c r="M1859" s="366">
        <v>11.890213311766267</v>
      </c>
      <c r="N1859" s="366">
        <v>6.4576502732240435</v>
      </c>
      <c r="O1859" s="366" t="s">
        <v>138</v>
      </c>
      <c r="P1859" s="282"/>
      <c r="Q1859" s="282"/>
      <c r="R1859" s="282">
        <v>42</v>
      </c>
    </row>
    <row r="1860" spans="1:18" ht="12.75">
      <c r="A1860" s="101" t="s">
        <v>3299</v>
      </c>
      <c r="B1860" s="100"/>
      <c r="C1860" s="100"/>
      <c r="D1860" s="100"/>
      <c r="E1860" s="100"/>
      <c r="F1860" s="100"/>
      <c r="G1860" s="100"/>
      <c r="H1860" s="100"/>
      <c r="I1860" s="100"/>
      <c r="J1860" s="100"/>
      <c r="K1860" s="100"/>
      <c r="L1860" s="100"/>
      <c r="M1860" s="100"/>
      <c r="N1860" s="100"/>
      <c r="O1860" s="100"/>
      <c r="P1860" s="100"/>
      <c r="Q1860" s="100"/>
      <c r="R1860" s="100"/>
    </row>
    <row r="1861" spans="1:18" ht="36">
      <c r="A1861" s="272">
        <v>295</v>
      </c>
      <c r="B1861" s="269" t="s">
        <v>3300</v>
      </c>
      <c r="C1861" s="273" t="s">
        <v>3301</v>
      </c>
      <c r="D1861" s="274">
        <v>24788.23</v>
      </c>
      <c r="E1861" s="274">
        <v>2911.27</v>
      </c>
      <c r="F1861" s="274">
        <v>29.65</v>
      </c>
      <c r="G1861" s="274">
        <v>21847.31</v>
      </c>
      <c r="H1861" s="275">
        <v>240387.6</v>
      </c>
      <c r="I1861" s="275">
        <v>34613.67</v>
      </c>
      <c r="J1861" s="275">
        <v>191.46</v>
      </c>
      <c r="K1861" s="275">
        <v>205582.47</v>
      </c>
      <c r="L1861" s="365">
        <v>9.6976508609126189</v>
      </c>
      <c r="M1861" s="365">
        <v>11.889543051657867</v>
      </c>
      <c r="N1861" s="365">
        <v>6.4573355817875218</v>
      </c>
      <c r="O1861" s="365">
        <v>9.4099671767370889</v>
      </c>
      <c r="P1861" s="276"/>
      <c r="Q1861" s="276"/>
      <c r="R1861" s="276">
        <v>43</v>
      </c>
    </row>
    <row r="1862" spans="1:18" ht="36">
      <c r="A1862" s="272">
        <v>296</v>
      </c>
      <c r="B1862" s="269" t="s">
        <v>3302</v>
      </c>
      <c r="C1862" s="273" t="s">
        <v>3303</v>
      </c>
      <c r="D1862" s="274">
        <v>16423.11</v>
      </c>
      <c r="E1862" s="274">
        <v>1851.41</v>
      </c>
      <c r="F1862" s="274">
        <v>9.52</v>
      </c>
      <c r="G1862" s="274">
        <v>14562.18</v>
      </c>
      <c r="H1862" s="275">
        <v>159128.82</v>
      </c>
      <c r="I1862" s="275">
        <v>22012.38</v>
      </c>
      <c r="J1862" s="275">
        <v>61.46</v>
      </c>
      <c r="K1862" s="275">
        <v>137054.98000000001</v>
      </c>
      <c r="L1862" s="365">
        <v>9.6893231549931773</v>
      </c>
      <c r="M1862" s="365">
        <v>11.889522039958734</v>
      </c>
      <c r="N1862" s="365">
        <v>6.4558823529411766</v>
      </c>
      <c r="O1862" s="365">
        <v>9.4117075877375509</v>
      </c>
      <c r="P1862" s="276"/>
      <c r="Q1862" s="276"/>
      <c r="R1862" s="276">
        <v>43</v>
      </c>
    </row>
    <row r="1863" spans="1:18" ht="36">
      <c r="A1863" s="272">
        <v>297</v>
      </c>
      <c r="B1863" s="269" t="s">
        <v>3304</v>
      </c>
      <c r="C1863" s="273" t="s">
        <v>3305</v>
      </c>
      <c r="D1863" s="274">
        <v>270.11</v>
      </c>
      <c r="E1863" s="274">
        <v>270.11</v>
      </c>
      <c r="F1863" s="274"/>
      <c r="G1863" s="274"/>
      <c r="H1863" s="275">
        <v>3211.51</v>
      </c>
      <c r="I1863" s="275">
        <v>3211.51</v>
      </c>
      <c r="J1863" s="275"/>
      <c r="K1863" s="275"/>
      <c r="L1863" s="365">
        <v>11.889637555070157</v>
      </c>
      <c r="M1863" s="365">
        <v>11.889637555070157</v>
      </c>
      <c r="N1863" s="365" t="s">
        <v>138</v>
      </c>
      <c r="O1863" s="365" t="s">
        <v>138</v>
      </c>
      <c r="P1863" s="276"/>
      <c r="Q1863" s="276"/>
      <c r="R1863" s="276">
        <v>43</v>
      </c>
    </row>
    <row r="1864" spans="1:18" ht="36">
      <c r="A1864" s="272">
        <v>298</v>
      </c>
      <c r="B1864" s="269" t="s">
        <v>3306</v>
      </c>
      <c r="C1864" s="273" t="s">
        <v>3307</v>
      </c>
      <c r="D1864" s="274">
        <v>797.79</v>
      </c>
      <c r="E1864" s="274">
        <v>797.79</v>
      </c>
      <c r="F1864" s="274"/>
      <c r="G1864" s="274"/>
      <c r="H1864" s="275">
        <v>9485.56</v>
      </c>
      <c r="I1864" s="275">
        <v>9485.56</v>
      </c>
      <c r="J1864" s="275"/>
      <c r="K1864" s="275"/>
      <c r="L1864" s="365">
        <v>11.88979556023515</v>
      </c>
      <c r="M1864" s="365">
        <v>11.88979556023515</v>
      </c>
      <c r="N1864" s="365" t="s">
        <v>138</v>
      </c>
      <c r="O1864" s="365" t="s">
        <v>138</v>
      </c>
      <c r="P1864" s="276"/>
      <c r="Q1864" s="276"/>
      <c r="R1864" s="276">
        <v>43</v>
      </c>
    </row>
    <row r="1865" spans="1:18" ht="60">
      <c r="A1865" s="272">
        <v>299</v>
      </c>
      <c r="B1865" s="269" t="s">
        <v>3308</v>
      </c>
      <c r="C1865" s="273" t="s">
        <v>3309</v>
      </c>
      <c r="D1865" s="274">
        <v>1881.07</v>
      </c>
      <c r="E1865" s="274">
        <v>1879.61</v>
      </c>
      <c r="F1865" s="274">
        <v>1.46</v>
      </c>
      <c r="G1865" s="274"/>
      <c r="H1865" s="275">
        <v>22357.62</v>
      </c>
      <c r="I1865" s="275">
        <v>22348.17</v>
      </c>
      <c r="J1865" s="275">
        <v>9.4499999999999993</v>
      </c>
      <c r="K1865" s="275"/>
      <c r="L1865" s="365">
        <v>11.885586394977327</v>
      </c>
      <c r="M1865" s="365">
        <v>11.889790967275125</v>
      </c>
      <c r="N1865" s="365">
        <v>6.4726027397260273</v>
      </c>
      <c r="O1865" s="365" t="s">
        <v>138</v>
      </c>
      <c r="P1865" s="276"/>
      <c r="Q1865" s="276"/>
      <c r="R1865" s="276">
        <v>43</v>
      </c>
    </row>
    <row r="1866" spans="1:18" ht="60">
      <c r="A1866" s="272">
        <v>300</v>
      </c>
      <c r="B1866" s="269" t="s">
        <v>3310</v>
      </c>
      <c r="C1866" s="273" t="s">
        <v>3311</v>
      </c>
      <c r="D1866" s="274">
        <v>2410.14</v>
      </c>
      <c r="E1866" s="274">
        <v>2408.6799999999998</v>
      </c>
      <c r="F1866" s="274">
        <v>1.46</v>
      </c>
      <c r="G1866" s="274"/>
      <c r="H1866" s="275">
        <v>28648.22</v>
      </c>
      <c r="I1866" s="275">
        <v>28638.77</v>
      </c>
      <c r="J1866" s="275">
        <v>9.4499999999999993</v>
      </c>
      <c r="K1866" s="275"/>
      <c r="L1866" s="365">
        <v>11.886537711502237</v>
      </c>
      <c r="M1866" s="365">
        <v>11.889819320125547</v>
      </c>
      <c r="N1866" s="365">
        <v>6.4726027397260273</v>
      </c>
      <c r="O1866" s="365" t="s">
        <v>138</v>
      </c>
      <c r="P1866" s="276"/>
      <c r="Q1866" s="276"/>
      <c r="R1866" s="276">
        <v>43</v>
      </c>
    </row>
    <row r="1867" spans="1:18" ht="48">
      <c r="A1867" s="277">
        <v>301</v>
      </c>
      <c r="B1867" s="278" t="s">
        <v>3312</v>
      </c>
      <c r="C1867" s="279" t="s">
        <v>3313</v>
      </c>
      <c r="D1867" s="280">
        <v>2626.67</v>
      </c>
      <c r="E1867" s="280">
        <v>2617.52</v>
      </c>
      <c r="F1867" s="280">
        <v>9.15</v>
      </c>
      <c r="G1867" s="280"/>
      <c r="H1867" s="281">
        <v>31180.99</v>
      </c>
      <c r="I1867" s="281">
        <v>31121.9</v>
      </c>
      <c r="J1867" s="281">
        <v>59.09</v>
      </c>
      <c r="K1867" s="281"/>
      <c r="L1867" s="366">
        <v>11.870920214568256</v>
      </c>
      <c r="M1867" s="366">
        <v>11.889842293468627</v>
      </c>
      <c r="N1867" s="366">
        <v>6.4579234972677595</v>
      </c>
      <c r="O1867" s="366" t="s">
        <v>138</v>
      </c>
      <c r="P1867" s="282"/>
      <c r="Q1867" s="282"/>
      <c r="R1867" s="282">
        <v>43</v>
      </c>
    </row>
    <row r="1868" spans="1:18" ht="12.75">
      <c r="A1868" s="101" t="s">
        <v>3314</v>
      </c>
      <c r="B1868" s="100"/>
      <c r="C1868" s="100"/>
      <c r="D1868" s="100"/>
      <c r="E1868" s="100"/>
      <c r="F1868" s="100"/>
      <c r="G1868" s="100"/>
      <c r="H1868" s="100"/>
      <c r="I1868" s="100"/>
      <c r="J1868" s="100"/>
      <c r="K1868" s="100"/>
      <c r="L1868" s="100"/>
      <c r="M1868" s="100"/>
      <c r="N1868" s="100"/>
      <c r="O1868" s="100"/>
      <c r="P1868" s="100"/>
      <c r="Q1868" s="100"/>
      <c r="R1868" s="100"/>
    </row>
    <row r="1869" spans="1:18" ht="36">
      <c r="A1869" s="272">
        <v>302</v>
      </c>
      <c r="B1869" s="269" t="s">
        <v>3315</v>
      </c>
      <c r="C1869" s="273" t="s">
        <v>3316</v>
      </c>
      <c r="D1869" s="274">
        <v>64.989999999999995</v>
      </c>
      <c r="E1869" s="274">
        <v>18.55</v>
      </c>
      <c r="F1869" s="274"/>
      <c r="G1869" s="274">
        <v>46.44</v>
      </c>
      <c r="H1869" s="275">
        <v>1076.8599999999999</v>
      </c>
      <c r="I1869" s="275">
        <v>220.51</v>
      </c>
      <c r="J1869" s="275"/>
      <c r="K1869" s="275">
        <v>856.35</v>
      </c>
      <c r="L1869" s="365">
        <v>16.569626096322512</v>
      </c>
      <c r="M1869" s="365">
        <v>11.887331536388139</v>
      </c>
      <c r="N1869" s="365" t="s">
        <v>138</v>
      </c>
      <c r="O1869" s="365">
        <v>18.439922480620158</v>
      </c>
      <c r="P1869" s="276"/>
      <c r="Q1869" s="276"/>
      <c r="R1869" s="276">
        <v>44</v>
      </c>
    </row>
    <row r="1870" spans="1:18" ht="36">
      <c r="A1870" s="272">
        <v>303</v>
      </c>
      <c r="B1870" s="269" t="s">
        <v>3317</v>
      </c>
      <c r="C1870" s="273" t="s">
        <v>3318</v>
      </c>
      <c r="D1870" s="274">
        <v>43.42</v>
      </c>
      <c r="E1870" s="274">
        <v>14.37</v>
      </c>
      <c r="F1870" s="274"/>
      <c r="G1870" s="274">
        <v>29.05</v>
      </c>
      <c r="H1870" s="275">
        <v>671.47</v>
      </c>
      <c r="I1870" s="275">
        <v>170.84</v>
      </c>
      <c r="J1870" s="275"/>
      <c r="K1870" s="275">
        <v>500.63</v>
      </c>
      <c r="L1870" s="365">
        <v>15.46453247351451</v>
      </c>
      <c r="M1870" s="365">
        <v>11.888656924147531</v>
      </c>
      <c r="N1870" s="365" t="s">
        <v>138</v>
      </c>
      <c r="O1870" s="365">
        <v>17.233390705679863</v>
      </c>
      <c r="P1870" s="276"/>
      <c r="Q1870" s="276"/>
      <c r="R1870" s="276">
        <v>44</v>
      </c>
    </row>
    <row r="1871" spans="1:18" ht="48">
      <c r="A1871" s="272">
        <v>304</v>
      </c>
      <c r="B1871" s="269" t="s">
        <v>3319</v>
      </c>
      <c r="C1871" s="273" t="s">
        <v>3320</v>
      </c>
      <c r="D1871" s="274">
        <v>1.1399999999999999</v>
      </c>
      <c r="E1871" s="274">
        <v>1.1399999999999999</v>
      </c>
      <c r="F1871" s="274"/>
      <c r="G1871" s="274"/>
      <c r="H1871" s="275">
        <v>13.5</v>
      </c>
      <c r="I1871" s="275">
        <v>13.5</v>
      </c>
      <c r="J1871" s="275"/>
      <c r="K1871" s="275"/>
      <c r="L1871" s="366">
        <v>11.89</v>
      </c>
      <c r="M1871" s="366">
        <v>11.89</v>
      </c>
      <c r="N1871" s="365" t="s">
        <v>138</v>
      </c>
      <c r="O1871" s="365" t="s">
        <v>138</v>
      </c>
      <c r="P1871" s="276"/>
      <c r="Q1871" s="276"/>
      <c r="R1871" s="276">
        <v>44</v>
      </c>
    </row>
    <row r="1872" spans="1:18" ht="48">
      <c r="A1872" s="272">
        <v>305</v>
      </c>
      <c r="B1872" s="269" t="s">
        <v>3321</v>
      </c>
      <c r="C1872" s="273" t="s">
        <v>3322</v>
      </c>
      <c r="D1872" s="274">
        <v>4.2300000000000004</v>
      </c>
      <c r="E1872" s="274">
        <v>4.2300000000000004</v>
      </c>
      <c r="F1872" s="274"/>
      <c r="G1872" s="274"/>
      <c r="H1872" s="275">
        <v>50.31</v>
      </c>
      <c r="I1872" s="275">
        <v>50.31</v>
      </c>
      <c r="J1872" s="275"/>
      <c r="K1872" s="275"/>
      <c r="L1872" s="365">
        <v>11.893617021276595</v>
      </c>
      <c r="M1872" s="365">
        <v>11.893617021276595</v>
      </c>
      <c r="N1872" s="365" t="s">
        <v>138</v>
      </c>
      <c r="O1872" s="365" t="s">
        <v>138</v>
      </c>
      <c r="P1872" s="276"/>
      <c r="Q1872" s="276"/>
      <c r="R1872" s="276">
        <v>44</v>
      </c>
    </row>
    <row r="1873" spans="1:18" ht="60">
      <c r="A1873" s="272">
        <v>306</v>
      </c>
      <c r="B1873" s="269" t="s">
        <v>3323</v>
      </c>
      <c r="C1873" s="273" t="s">
        <v>3324</v>
      </c>
      <c r="D1873" s="274">
        <v>7.43</v>
      </c>
      <c r="E1873" s="274">
        <v>7.43</v>
      </c>
      <c r="F1873" s="274"/>
      <c r="G1873" s="274"/>
      <c r="H1873" s="275">
        <v>88.34</v>
      </c>
      <c r="I1873" s="275">
        <v>88.34</v>
      </c>
      <c r="J1873" s="275"/>
      <c r="K1873" s="275"/>
      <c r="L1873" s="365">
        <v>11.889636608344549</v>
      </c>
      <c r="M1873" s="365">
        <v>11.889636608344549</v>
      </c>
      <c r="N1873" s="365" t="s">
        <v>138</v>
      </c>
      <c r="O1873" s="365" t="s">
        <v>138</v>
      </c>
      <c r="P1873" s="276"/>
      <c r="Q1873" s="276"/>
      <c r="R1873" s="276">
        <v>44</v>
      </c>
    </row>
    <row r="1874" spans="1:18" ht="60">
      <c r="A1874" s="272">
        <v>307</v>
      </c>
      <c r="B1874" s="269" t="s">
        <v>3325</v>
      </c>
      <c r="C1874" s="273" t="s">
        <v>3326</v>
      </c>
      <c r="D1874" s="274">
        <v>10.42</v>
      </c>
      <c r="E1874" s="274">
        <v>10.42</v>
      </c>
      <c r="F1874" s="274"/>
      <c r="G1874" s="274"/>
      <c r="H1874" s="275">
        <v>123.93</v>
      </c>
      <c r="I1874" s="275">
        <v>123.93</v>
      </c>
      <c r="J1874" s="275"/>
      <c r="K1874" s="275"/>
      <c r="L1874" s="365">
        <v>11.893474088291747</v>
      </c>
      <c r="M1874" s="365">
        <v>11.893474088291747</v>
      </c>
      <c r="N1874" s="365" t="s">
        <v>138</v>
      </c>
      <c r="O1874" s="365" t="s">
        <v>138</v>
      </c>
      <c r="P1874" s="276"/>
      <c r="Q1874" s="276"/>
      <c r="R1874" s="276">
        <v>44</v>
      </c>
    </row>
    <row r="1875" spans="1:18" ht="48">
      <c r="A1875" s="277">
        <v>308</v>
      </c>
      <c r="B1875" s="278" t="s">
        <v>3327</v>
      </c>
      <c r="C1875" s="279" t="s">
        <v>3328</v>
      </c>
      <c r="D1875" s="280">
        <v>9.49</v>
      </c>
      <c r="E1875" s="280">
        <v>9.49</v>
      </c>
      <c r="F1875" s="280"/>
      <c r="G1875" s="280"/>
      <c r="H1875" s="281">
        <v>112.88</v>
      </c>
      <c r="I1875" s="281">
        <v>112.88</v>
      </c>
      <c r="J1875" s="281"/>
      <c r="K1875" s="281"/>
      <c r="L1875" s="366">
        <v>11.894625922023181</v>
      </c>
      <c r="M1875" s="366">
        <v>11.894625922023181</v>
      </c>
      <c r="N1875" s="366" t="s">
        <v>138</v>
      </c>
      <c r="O1875" s="366" t="s">
        <v>138</v>
      </c>
      <c r="P1875" s="282"/>
      <c r="Q1875" s="282"/>
      <c r="R1875" s="282">
        <v>44</v>
      </c>
    </row>
    <row r="1876" spans="1:18" ht="12.75">
      <c r="A1876" s="101" t="s">
        <v>3329</v>
      </c>
      <c r="B1876" s="100"/>
      <c r="C1876" s="100"/>
      <c r="D1876" s="100"/>
      <c r="E1876" s="100"/>
      <c r="F1876" s="100"/>
      <c r="G1876" s="100"/>
      <c r="H1876" s="100"/>
      <c r="I1876" s="100"/>
      <c r="J1876" s="100"/>
      <c r="K1876" s="100"/>
      <c r="L1876" s="100"/>
      <c r="M1876" s="100"/>
      <c r="N1876" s="100"/>
      <c r="O1876" s="100"/>
      <c r="P1876" s="100"/>
      <c r="Q1876" s="100"/>
      <c r="R1876" s="100"/>
    </row>
    <row r="1877" spans="1:18" ht="36">
      <c r="A1877" s="272">
        <v>309</v>
      </c>
      <c r="B1877" s="269" t="s">
        <v>3330</v>
      </c>
      <c r="C1877" s="273" t="s">
        <v>3331</v>
      </c>
      <c r="D1877" s="274">
        <v>67.64</v>
      </c>
      <c r="E1877" s="274">
        <v>21.2</v>
      </c>
      <c r="F1877" s="274"/>
      <c r="G1877" s="274">
        <v>46.44</v>
      </c>
      <c r="H1877" s="275">
        <v>1108.3599999999999</v>
      </c>
      <c r="I1877" s="275">
        <v>252.01</v>
      </c>
      <c r="J1877" s="275"/>
      <c r="K1877" s="275">
        <v>856.35</v>
      </c>
      <c r="L1877" s="365">
        <v>16.386162034299229</v>
      </c>
      <c r="M1877" s="365">
        <v>11.887264150943397</v>
      </c>
      <c r="N1877" s="365" t="s">
        <v>138</v>
      </c>
      <c r="O1877" s="365">
        <v>18.439922480620158</v>
      </c>
      <c r="P1877" s="276"/>
      <c r="Q1877" s="276"/>
      <c r="R1877" s="276">
        <v>45</v>
      </c>
    </row>
    <row r="1878" spans="1:18" ht="36">
      <c r="A1878" s="272">
        <v>310</v>
      </c>
      <c r="B1878" s="269" t="s">
        <v>3332</v>
      </c>
      <c r="C1878" s="273" t="s">
        <v>3333</v>
      </c>
      <c r="D1878" s="274">
        <v>45.25</v>
      </c>
      <c r="E1878" s="274">
        <v>16.2</v>
      </c>
      <c r="F1878" s="274"/>
      <c r="G1878" s="274">
        <v>29.05</v>
      </c>
      <c r="H1878" s="275">
        <v>693.27</v>
      </c>
      <c r="I1878" s="275">
        <v>192.64</v>
      </c>
      <c r="J1878" s="275"/>
      <c r="K1878" s="275">
        <v>500.63</v>
      </c>
      <c r="L1878" s="365">
        <v>15.320883977900552</v>
      </c>
      <c r="M1878" s="365">
        <v>11.891358024691357</v>
      </c>
      <c r="N1878" s="365" t="s">
        <v>138</v>
      </c>
      <c r="O1878" s="365">
        <v>17.233390705679863</v>
      </c>
      <c r="P1878" s="276"/>
      <c r="Q1878" s="276"/>
      <c r="R1878" s="276">
        <v>45</v>
      </c>
    </row>
    <row r="1879" spans="1:18" ht="48">
      <c r="A1879" s="272">
        <v>311</v>
      </c>
      <c r="B1879" s="269" t="s">
        <v>3334</v>
      </c>
      <c r="C1879" s="273" t="s">
        <v>3335</v>
      </c>
      <c r="D1879" s="274">
        <v>1.44</v>
      </c>
      <c r="E1879" s="274">
        <v>1.44</v>
      </c>
      <c r="F1879" s="274"/>
      <c r="G1879" s="274"/>
      <c r="H1879" s="275">
        <v>17.18</v>
      </c>
      <c r="I1879" s="275">
        <v>17.18</v>
      </c>
      <c r="J1879" s="275"/>
      <c r="K1879" s="275"/>
      <c r="L1879" s="366">
        <v>11.89</v>
      </c>
      <c r="M1879" s="366">
        <v>11.89</v>
      </c>
      <c r="N1879" s="365" t="s">
        <v>138</v>
      </c>
      <c r="O1879" s="365" t="s">
        <v>138</v>
      </c>
      <c r="P1879" s="276"/>
      <c r="Q1879" s="276"/>
      <c r="R1879" s="276">
        <v>45</v>
      </c>
    </row>
    <row r="1880" spans="1:18" ht="48">
      <c r="A1880" s="272">
        <v>312</v>
      </c>
      <c r="B1880" s="269" t="s">
        <v>3336</v>
      </c>
      <c r="C1880" s="273" t="s">
        <v>3337</v>
      </c>
      <c r="D1880" s="274">
        <v>5.78</v>
      </c>
      <c r="E1880" s="274">
        <v>5.78</v>
      </c>
      <c r="F1880" s="274"/>
      <c r="G1880" s="274"/>
      <c r="H1880" s="275">
        <v>68.709999999999994</v>
      </c>
      <c r="I1880" s="275">
        <v>68.709999999999994</v>
      </c>
      <c r="J1880" s="275"/>
      <c r="K1880" s="275"/>
      <c r="L1880" s="365">
        <v>11.887543252595155</v>
      </c>
      <c r="M1880" s="365">
        <v>11.887543252595155</v>
      </c>
      <c r="N1880" s="365" t="s">
        <v>138</v>
      </c>
      <c r="O1880" s="365" t="s">
        <v>138</v>
      </c>
      <c r="P1880" s="276"/>
      <c r="Q1880" s="276"/>
      <c r="R1880" s="276">
        <v>45</v>
      </c>
    </row>
    <row r="1881" spans="1:18" ht="60">
      <c r="A1881" s="272">
        <v>313</v>
      </c>
      <c r="B1881" s="269" t="s">
        <v>3338</v>
      </c>
      <c r="C1881" s="273" t="s">
        <v>3339</v>
      </c>
      <c r="D1881" s="274">
        <v>10.11</v>
      </c>
      <c r="E1881" s="274">
        <v>10.11</v>
      </c>
      <c r="F1881" s="274"/>
      <c r="G1881" s="274"/>
      <c r="H1881" s="275">
        <v>120.25</v>
      </c>
      <c r="I1881" s="275">
        <v>120.25</v>
      </c>
      <c r="J1881" s="275"/>
      <c r="K1881" s="275"/>
      <c r="L1881" s="365">
        <v>11.894164193867459</v>
      </c>
      <c r="M1881" s="365">
        <v>11.894164193867459</v>
      </c>
      <c r="N1881" s="365" t="s">
        <v>138</v>
      </c>
      <c r="O1881" s="365" t="s">
        <v>138</v>
      </c>
      <c r="P1881" s="276"/>
      <c r="Q1881" s="276"/>
      <c r="R1881" s="276">
        <v>45</v>
      </c>
    </row>
    <row r="1882" spans="1:18" ht="60">
      <c r="A1882" s="272">
        <v>314</v>
      </c>
      <c r="B1882" s="269" t="s">
        <v>3340</v>
      </c>
      <c r="C1882" s="273" t="s">
        <v>3341</v>
      </c>
      <c r="D1882" s="274">
        <v>14.55</v>
      </c>
      <c r="E1882" s="274">
        <v>14.55</v>
      </c>
      <c r="F1882" s="274"/>
      <c r="G1882" s="274"/>
      <c r="H1882" s="275">
        <v>173.01</v>
      </c>
      <c r="I1882" s="275">
        <v>173.01</v>
      </c>
      <c r="J1882" s="275"/>
      <c r="K1882" s="275"/>
      <c r="L1882" s="365">
        <v>11.890721649484535</v>
      </c>
      <c r="M1882" s="365">
        <v>11.890721649484535</v>
      </c>
      <c r="N1882" s="365" t="s">
        <v>138</v>
      </c>
      <c r="O1882" s="365" t="s">
        <v>138</v>
      </c>
      <c r="P1882" s="276"/>
      <c r="Q1882" s="276"/>
      <c r="R1882" s="276">
        <v>45</v>
      </c>
    </row>
    <row r="1883" spans="1:18" ht="48">
      <c r="A1883" s="277">
        <v>315</v>
      </c>
      <c r="B1883" s="278" t="s">
        <v>3342</v>
      </c>
      <c r="C1883" s="279" t="s">
        <v>3343</v>
      </c>
      <c r="D1883" s="280">
        <v>13</v>
      </c>
      <c r="E1883" s="280">
        <v>13</v>
      </c>
      <c r="F1883" s="280"/>
      <c r="G1883" s="280"/>
      <c r="H1883" s="281">
        <v>154.6</v>
      </c>
      <c r="I1883" s="281">
        <v>154.6</v>
      </c>
      <c r="J1883" s="281"/>
      <c r="K1883" s="281"/>
      <c r="L1883" s="366">
        <v>11.892307692307693</v>
      </c>
      <c r="M1883" s="366">
        <v>11.892307692307693</v>
      </c>
      <c r="N1883" s="366" t="s">
        <v>138</v>
      </c>
      <c r="O1883" s="366" t="s">
        <v>138</v>
      </c>
      <c r="P1883" s="282"/>
      <c r="Q1883" s="282"/>
      <c r="R1883" s="282">
        <v>45</v>
      </c>
    </row>
    <row r="1884" spans="1:18" ht="12.75">
      <c r="A1884" s="101" t="s">
        <v>3344</v>
      </c>
      <c r="B1884" s="100"/>
      <c r="C1884" s="100"/>
      <c r="D1884" s="100"/>
      <c r="E1884" s="100"/>
      <c r="F1884" s="100"/>
      <c r="G1884" s="100"/>
      <c r="H1884" s="100"/>
      <c r="I1884" s="100"/>
      <c r="J1884" s="100"/>
      <c r="K1884" s="100"/>
      <c r="L1884" s="100"/>
      <c r="M1884" s="100"/>
      <c r="N1884" s="100"/>
      <c r="O1884" s="100"/>
      <c r="P1884" s="100"/>
      <c r="Q1884" s="100"/>
      <c r="R1884" s="100"/>
    </row>
    <row r="1885" spans="1:18" ht="36">
      <c r="A1885" s="272">
        <v>316</v>
      </c>
      <c r="B1885" s="269" t="s">
        <v>3345</v>
      </c>
      <c r="C1885" s="273" t="s">
        <v>3346</v>
      </c>
      <c r="D1885" s="274">
        <v>82.08</v>
      </c>
      <c r="E1885" s="274">
        <v>34.54</v>
      </c>
      <c r="F1885" s="274">
        <v>1.1000000000000001</v>
      </c>
      <c r="G1885" s="274">
        <v>46.44</v>
      </c>
      <c r="H1885" s="275">
        <v>1282.07</v>
      </c>
      <c r="I1885" s="275">
        <v>410.73</v>
      </c>
      <c r="J1885" s="275">
        <v>7.09</v>
      </c>
      <c r="K1885" s="275">
        <v>864.25</v>
      </c>
      <c r="L1885" s="365">
        <v>15.619761208576998</v>
      </c>
      <c r="M1885" s="365">
        <v>11.891430225825131</v>
      </c>
      <c r="N1885" s="365">
        <v>6.4454545454545444</v>
      </c>
      <c r="O1885" s="365">
        <v>18.610034453057711</v>
      </c>
      <c r="P1885" s="276"/>
      <c r="Q1885" s="276"/>
      <c r="R1885" s="276">
        <v>46</v>
      </c>
    </row>
    <row r="1886" spans="1:18" ht="36">
      <c r="A1886" s="272">
        <v>317</v>
      </c>
      <c r="B1886" s="269" t="s">
        <v>3347</v>
      </c>
      <c r="C1886" s="273" t="s">
        <v>3348</v>
      </c>
      <c r="D1886" s="274">
        <v>54.13</v>
      </c>
      <c r="E1886" s="274">
        <v>24.35</v>
      </c>
      <c r="F1886" s="274">
        <v>0.73</v>
      </c>
      <c r="G1886" s="274">
        <v>29.05</v>
      </c>
      <c r="H1886" s="275">
        <v>892.43</v>
      </c>
      <c r="I1886" s="275">
        <v>289.57</v>
      </c>
      <c r="J1886" s="275">
        <v>4.7300000000000004</v>
      </c>
      <c r="K1886" s="275">
        <v>598.13</v>
      </c>
      <c r="L1886" s="365">
        <v>16.486791058562719</v>
      </c>
      <c r="M1886" s="365">
        <v>11.891991786447637</v>
      </c>
      <c r="N1886" s="365">
        <v>6.4794520547945211</v>
      </c>
      <c r="O1886" s="365">
        <v>20.589672977624783</v>
      </c>
      <c r="P1886" s="276"/>
      <c r="Q1886" s="276"/>
      <c r="R1886" s="276">
        <v>46</v>
      </c>
    </row>
    <row r="1887" spans="1:18" ht="48">
      <c r="A1887" s="272">
        <v>318</v>
      </c>
      <c r="B1887" s="269" t="s">
        <v>3349</v>
      </c>
      <c r="C1887" s="273" t="s">
        <v>3350</v>
      </c>
      <c r="D1887" s="274">
        <v>1.96</v>
      </c>
      <c r="E1887" s="274">
        <v>1.96</v>
      </c>
      <c r="F1887" s="274"/>
      <c r="G1887" s="274"/>
      <c r="H1887" s="275">
        <v>23.31</v>
      </c>
      <c r="I1887" s="275">
        <v>23.31</v>
      </c>
      <c r="J1887" s="275"/>
      <c r="K1887" s="275"/>
      <c r="L1887" s="365">
        <v>11.892857142857142</v>
      </c>
      <c r="M1887" s="365">
        <v>11.892857142857142</v>
      </c>
      <c r="N1887" s="365" t="s">
        <v>138</v>
      </c>
      <c r="O1887" s="365" t="s">
        <v>138</v>
      </c>
      <c r="P1887" s="276"/>
      <c r="Q1887" s="276"/>
      <c r="R1887" s="276">
        <v>46</v>
      </c>
    </row>
    <row r="1888" spans="1:18" ht="48">
      <c r="A1888" s="272">
        <v>319</v>
      </c>
      <c r="B1888" s="269" t="s">
        <v>3351</v>
      </c>
      <c r="C1888" s="273" t="s">
        <v>3352</v>
      </c>
      <c r="D1888" s="274">
        <v>7.74</v>
      </c>
      <c r="E1888" s="274">
        <v>7.74</v>
      </c>
      <c r="F1888" s="274"/>
      <c r="G1888" s="274"/>
      <c r="H1888" s="275">
        <v>92.03</v>
      </c>
      <c r="I1888" s="275">
        <v>92.03</v>
      </c>
      <c r="J1888" s="275"/>
      <c r="K1888" s="275"/>
      <c r="L1888" s="365">
        <v>11.890180878552972</v>
      </c>
      <c r="M1888" s="365">
        <v>11.890180878552972</v>
      </c>
      <c r="N1888" s="365" t="s">
        <v>138</v>
      </c>
      <c r="O1888" s="365" t="s">
        <v>138</v>
      </c>
      <c r="P1888" s="276"/>
      <c r="Q1888" s="276"/>
      <c r="R1888" s="276">
        <v>46</v>
      </c>
    </row>
    <row r="1889" spans="1:18" ht="60">
      <c r="A1889" s="272">
        <v>320</v>
      </c>
      <c r="B1889" s="269" t="s">
        <v>3353</v>
      </c>
      <c r="C1889" s="273" t="s">
        <v>3354</v>
      </c>
      <c r="D1889" s="274">
        <v>13.93</v>
      </c>
      <c r="E1889" s="274">
        <v>13.93</v>
      </c>
      <c r="F1889" s="274"/>
      <c r="G1889" s="274"/>
      <c r="H1889" s="275">
        <v>165.65</v>
      </c>
      <c r="I1889" s="275">
        <v>165.65</v>
      </c>
      <c r="J1889" s="275"/>
      <c r="K1889" s="275"/>
      <c r="L1889" s="365">
        <v>11.891600861450108</v>
      </c>
      <c r="M1889" s="365">
        <v>11.891600861450108</v>
      </c>
      <c r="N1889" s="365" t="s">
        <v>138</v>
      </c>
      <c r="O1889" s="365" t="s">
        <v>138</v>
      </c>
      <c r="P1889" s="276"/>
      <c r="Q1889" s="276"/>
      <c r="R1889" s="276">
        <v>46</v>
      </c>
    </row>
    <row r="1890" spans="1:18" ht="60">
      <c r="A1890" s="272">
        <v>321</v>
      </c>
      <c r="B1890" s="269" t="s">
        <v>3355</v>
      </c>
      <c r="C1890" s="273" t="s">
        <v>3356</v>
      </c>
      <c r="D1890" s="274">
        <v>19.809999999999999</v>
      </c>
      <c r="E1890" s="274">
        <v>19.809999999999999</v>
      </c>
      <c r="F1890" s="274"/>
      <c r="G1890" s="274"/>
      <c r="H1890" s="275">
        <v>235.58</v>
      </c>
      <c r="I1890" s="275">
        <v>235.58</v>
      </c>
      <c r="J1890" s="275"/>
      <c r="K1890" s="275"/>
      <c r="L1890" s="365">
        <v>11.891973750630996</v>
      </c>
      <c r="M1890" s="365">
        <v>11.891973750630996</v>
      </c>
      <c r="N1890" s="365" t="s">
        <v>138</v>
      </c>
      <c r="O1890" s="365" t="s">
        <v>138</v>
      </c>
      <c r="P1890" s="276"/>
      <c r="Q1890" s="276"/>
      <c r="R1890" s="276">
        <v>46</v>
      </c>
    </row>
    <row r="1891" spans="1:18" ht="48">
      <c r="A1891" s="277">
        <v>322</v>
      </c>
      <c r="B1891" s="278" t="s">
        <v>3357</v>
      </c>
      <c r="C1891" s="279" t="s">
        <v>3358</v>
      </c>
      <c r="D1891" s="280">
        <v>19</v>
      </c>
      <c r="E1891" s="280">
        <v>18.27</v>
      </c>
      <c r="F1891" s="280">
        <v>0.73</v>
      </c>
      <c r="G1891" s="280"/>
      <c r="H1891" s="281">
        <v>221.91</v>
      </c>
      <c r="I1891" s="281">
        <v>217.18</v>
      </c>
      <c r="J1891" s="281">
        <v>4.7300000000000004</v>
      </c>
      <c r="K1891" s="281"/>
      <c r="L1891" s="366">
        <v>11.679473684210526</v>
      </c>
      <c r="M1891" s="366">
        <v>11.887246852764095</v>
      </c>
      <c r="N1891" s="366">
        <v>6.4794520547945211</v>
      </c>
      <c r="O1891" s="366" t="s">
        <v>138</v>
      </c>
      <c r="P1891" s="282"/>
      <c r="Q1891" s="282"/>
      <c r="R1891" s="282">
        <v>46</v>
      </c>
    </row>
    <row r="1892" spans="1:18" ht="12.75">
      <c r="A1892" s="101" t="s">
        <v>3359</v>
      </c>
      <c r="B1892" s="100"/>
      <c r="C1892" s="100"/>
      <c r="D1892" s="100"/>
      <c r="E1892" s="100"/>
      <c r="F1892" s="100"/>
      <c r="G1892" s="100"/>
      <c r="H1892" s="100"/>
      <c r="I1892" s="100"/>
      <c r="J1892" s="100"/>
      <c r="K1892" s="100"/>
      <c r="L1892" s="100"/>
      <c r="M1892" s="100"/>
      <c r="N1892" s="100"/>
      <c r="O1892" s="100"/>
      <c r="P1892" s="100"/>
      <c r="Q1892" s="100"/>
      <c r="R1892" s="100"/>
    </row>
    <row r="1893" spans="1:18" ht="36">
      <c r="A1893" s="272">
        <v>323</v>
      </c>
      <c r="B1893" s="269" t="s">
        <v>3360</v>
      </c>
      <c r="C1893" s="273" t="s">
        <v>3361</v>
      </c>
      <c r="D1893" s="274">
        <v>255.29</v>
      </c>
      <c r="E1893" s="274">
        <v>55.13</v>
      </c>
      <c r="F1893" s="274">
        <v>1.83</v>
      </c>
      <c r="G1893" s="274">
        <v>198.33</v>
      </c>
      <c r="H1893" s="275">
        <v>4356.18</v>
      </c>
      <c r="I1893" s="275">
        <v>655.48</v>
      </c>
      <c r="J1893" s="275">
        <v>11.82</v>
      </c>
      <c r="K1893" s="275">
        <v>3688.88</v>
      </c>
      <c r="L1893" s="365">
        <v>17.06365310039563</v>
      </c>
      <c r="M1893" s="365">
        <v>11.889715218574279</v>
      </c>
      <c r="N1893" s="365">
        <v>6.4590163934426226</v>
      </c>
      <c r="O1893" s="365">
        <v>18.599707558110218</v>
      </c>
      <c r="P1893" s="276"/>
      <c r="Q1893" s="276"/>
      <c r="R1893" s="276">
        <v>47</v>
      </c>
    </row>
    <row r="1894" spans="1:18" ht="36">
      <c r="A1894" s="272">
        <v>324</v>
      </c>
      <c r="B1894" s="269" t="s">
        <v>3362</v>
      </c>
      <c r="C1894" s="273" t="s">
        <v>3363</v>
      </c>
      <c r="D1894" s="274">
        <v>166.4</v>
      </c>
      <c r="E1894" s="274">
        <v>40.96</v>
      </c>
      <c r="F1894" s="274">
        <v>1.46</v>
      </c>
      <c r="G1894" s="274">
        <v>123.98</v>
      </c>
      <c r="H1894" s="275">
        <v>3051.06</v>
      </c>
      <c r="I1894" s="275">
        <v>487.06</v>
      </c>
      <c r="J1894" s="275">
        <v>9.4499999999999993</v>
      </c>
      <c r="K1894" s="275">
        <v>2554.5500000000002</v>
      </c>
      <c r="L1894" s="365">
        <v>18.335697115384615</v>
      </c>
      <c r="M1894" s="365">
        <v>11.89111328125</v>
      </c>
      <c r="N1894" s="365">
        <v>6.4726027397260273</v>
      </c>
      <c r="O1894" s="365">
        <v>20.604532989191807</v>
      </c>
      <c r="P1894" s="276"/>
      <c r="Q1894" s="276"/>
      <c r="R1894" s="276">
        <v>47</v>
      </c>
    </row>
    <row r="1895" spans="1:18" ht="48">
      <c r="A1895" s="272">
        <v>325</v>
      </c>
      <c r="B1895" s="269" t="s">
        <v>3364</v>
      </c>
      <c r="C1895" s="273" t="s">
        <v>3365</v>
      </c>
      <c r="D1895" s="274">
        <v>2.89</v>
      </c>
      <c r="E1895" s="274">
        <v>2.89</v>
      </c>
      <c r="F1895" s="274"/>
      <c r="G1895" s="274"/>
      <c r="H1895" s="275">
        <v>34.36</v>
      </c>
      <c r="I1895" s="275">
        <v>34.36</v>
      </c>
      <c r="J1895" s="275"/>
      <c r="K1895" s="275"/>
      <c r="L1895" s="365">
        <v>11.889273356401384</v>
      </c>
      <c r="M1895" s="365">
        <v>11.889273356401384</v>
      </c>
      <c r="N1895" s="365" t="s">
        <v>138</v>
      </c>
      <c r="O1895" s="365" t="s">
        <v>138</v>
      </c>
      <c r="P1895" s="276"/>
      <c r="Q1895" s="276"/>
      <c r="R1895" s="276">
        <v>47</v>
      </c>
    </row>
    <row r="1896" spans="1:18" ht="48">
      <c r="A1896" s="272">
        <v>326</v>
      </c>
      <c r="B1896" s="269" t="s">
        <v>3366</v>
      </c>
      <c r="C1896" s="273" t="s">
        <v>3367</v>
      </c>
      <c r="D1896" s="274">
        <v>13</v>
      </c>
      <c r="E1896" s="274">
        <v>13</v>
      </c>
      <c r="F1896" s="274"/>
      <c r="G1896" s="274"/>
      <c r="H1896" s="275">
        <v>154.6</v>
      </c>
      <c r="I1896" s="275">
        <v>154.6</v>
      </c>
      <c r="J1896" s="275"/>
      <c r="K1896" s="275"/>
      <c r="L1896" s="365">
        <v>11.892307692307693</v>
      </c>
      <c r="M1896" s="365">
        <v>11.892307692307693</v>
      </c>
      <c r="N1896" s="365" t="s">
        <v>138</v>
      </c>
      <c r="O1896" s="365" t="s">
        <v>138</v>
      </c>
      <c r="P1896" s="276"/>
      <c r="Q1896" s="276"/>
      <c r="R1896" s="276">
        <v>47</v>
      </c>
    </row>
    <row r="1897" spans="1:18" ht="60">
      <c r="A1897" s="272">
        <v>327</v>
      </c>
      <c r="B1897" s="269" t="s">
        <v>3368</v>
      </c>
      <c r="C1897" s="273" t="s">
        <v>3369</v>
      </c>
      <c r="D1897" s="274">
        <v>21.88</v>
      </c>
      <c r="E1897" s="274">
        <v>21.88</v>
      </c>
      <c r="F1897" s="274"/>
      <c r="G1897" s="274"/>
      <c r="H1897" s="275">
        <v>260.12</v>
      </c>
      <c r="I1897" s="275">
        <v>260.12</v>
      </c>
      <c r="J1897" s="275"/>
      <c r="K1897" s="275"/>
      <c r="L1897" s="365">
        <v>11.888482632541134</v>
      </c>
      <c r="M1897" s="365">
        <v>11.888482632541134</v>
      </c>
      <c r="N1897" s="365" t="s">
        <v>138</v>
      </c>
      <c r="O1897" s="365" t="s">
        <v>138</v>
      </c>
      <c r="P1897" s="276"/>
      <c r="Q1897" s="276"/>
      <c r="R1897" s="276">
        <v>47</v>
      </c>
    </row>
    <row r="1898" spans="1:18" ht="60">
      <c r="A1898" s="272">
        <v>328</v>
      </c>
      <c r="B1898" s="269" t="s">
        <v>3370</v>
      </c>
      <c r="C1898" s="273" t="s">
        <v>3371</v>
      </c>
      <c r="D1898" s="274">
        <v>31.58</v>
      </c>
      <c r="E1898" s="274">
        <v>31.58</v>
      </c>
      <c r="F1898" s="274"/>
      <c r="G1898" s="274"/>
      <c r="H1898" s="275">
        <v>375.46</v>
      </c>
      <c r="I1898" s="275">
        <v>375.46</v>
      </c>
      <c r="J1898" s="275"/>
      <c r="K1898" s="275"/>
      <c r="L1898" s="365">
        <v>11.889170360987967</v>
      </c>
      <c r="M1898" s="365">
        <v>11.889170360987967</v>
      </c>
      <c r="N1898" s="365" t="s">
        <v>138</v>
      </c>
      <c r="O1898" s="365" t="s">
        <v>138</v>
      </c>
      <c r="P1898" s="276"/>
      <c r="Q1898" s="276"/>
      <c r="R1898" s="276">
        <v>47</v>
      </c>
    </row>
    <row r="1899" spans="1:18" ht="48">
      <c r="A1899" s="277">
        <v>329</v>
      </c>
      <c r="B1899" s="278" t="s">
        <v>3372</v>
      </c>
      <c r="C1899" s="279" t="s">
        <v>3373</v>
      </c>
      <c r="D1899" s="280">
        <v>29.17</v>
      </c>
      <c r="E1899" s="280">
        <v>28.07</v>
      </c>
      <c r="F1899" s="280">
        <v>1.1000000000000001</v>
      </c>
      <c r="G1899" s="280"/>
      <c r="H1899" s="281">
        <v>340.83</v>
      </c>
      <c r="I1899" s="281">
        <v>333.74</v>
      </c>
      <c r="J1899" s="281">
        <v>7.09</v>
      </c>
      <c r="K1899" s="281"/>
      <c r="L1899" s="366">
        <v>11.684264655467945</v>
      </c>
      <c r="M1899" s="366">
        <v>11.889561809761311</v>
      </c>
      <c r="N1899" s="366">
        <v>6.4454545454545444</v>
      </c>
      <c r="O1899" s="366" t="s">
        <v>138</v>
      </c>
      <c r="P1899" s="282"/>
      <c r="Q1899" s="282"/>
      <c r="R1899" s="282">
        <v>47</v>
      </c>
    </row>
    <row r="1900" spans="1:18" ht="12.75">
      <c r="A1900" s="101" t="s">
        <v>3374</v>
      </c>
      <c r="B1900" s="100"/>
      <c r="C1900" s="100"/>
      <c r="D1900" s="100"/>
      <c r="E1900" s="100"/>
      <c r="F1900" s="100"/>
      <c r="G1900" s="100"/>
      <c r="H1900" s="100"/>
      <c r="I1900" s="100"/>
      <c r="J1900" s="100"/>
      <c r="K1900" s="100"/>
      <c r="L1900" s="100"/>
      <c r="M1900" s="100"/>
      <c r="N1900" s="100"/>
      <c r="O1900" s="100"/>
      <c r="P1900" s="100"/>
      <c r="Q1900" s="100"/>
      <c r="R1900" s="100"/>
    </row>
    <row r="1901" spans="1:18" ht="24">
      <c r="A1901" s="272">
        <v>330</v>
      </c>
      <c r="B1901" s="269" t="s">
        <v>3375</v>
      </c>
      <c r="C1901" s="273" t="s">
        <v>3376</v>
      </c>
      <c r="D1901" s="274">
        <v>50.29</v>
      </c>
      <c r="E1901" s="274">
        <v>6.91</v>
      </c>
      <c r="F1901" s="274">
        <v>0.37</v>
      </c>
      <c r="G1901" s="274">
        <v>43.01</v>
      </c>
      <c r="H1901" s="275">
        <v>558.86</v>
      </c>
      <c r="I1901" s="275">
        <v>82.21</v>
      </c>
      <c r="J1901" s="275">
        <v>2.36</v>
      </c>
      <c r="K1901" s="275">
        <v>474.29</v>
      </c>
      <c r="L1901" s="365">
        <v>11.112746072777888</v>
      </c>
      <c r="M1901" s="366">
        <v>11.89</v>
      </c>
      <c r="N1901" s="365">
        <v>6.3783783783783781</v>
      </c>
      <c r="O1901" s="365">
        <v>11.027435480120904</v>
      </c>
      <c r="P1901" s="276"/>
      <c r="Q1901" s="276"/>
      <c r="R1901" s="276">
        <v>48</v>
      </c>
    </row>
    <row r="1902" spans="1:18" ht="48">
      <c r="A1902" s="272">
        <v>331</v>
      </c>
      <c r="B1902" s="269" t="s">
        <v>3377</v>
      </c>
      <c r="C1902" s="273" t="s">
        <v>3378</v>
      </c>
      <c r="D1902" s="274">
        <v>0.62</v>
      </c>
      <c r="E1902" s="274">
        <v>0.62</v>
      </c>
      <c r="F1902" s="274"/>
      <c r="G1902" s="274"/>
      <c r="H1902" s="275">
        <v>7.36</v>
      </c>
      <c r="I1902" s="275">
        <v>7.36</v>
      </c>
      <c r="J1902" s="275"/>
      <c r="K1902" s="275"/>
      <c r="L1902" s="366">
        <v>11.89</v>
      </c>
      <c r="M1902" s="366">
        <v>11.89</v>
      </c>
      <c r="N1902" s="365" t="s">
        <v>138</v>
      </c>
      <c r="O1902" s="365" t="s">
        <v>138</v>
      </c>
      <c r="P1902" s="276"/>
      <c r="Q1902" s="276"/>
      <c r="R1902" s="276">
        <v>48</v>
      </c>
    </row>
    <row r="1903" spans="1:18" ht="48">
      <c r="A1903" s="272">
        <v>332</v>
      </c>
      <c r="B1903" s="269" t="s">
        <v>3379</v>
      </c>
      <c r="C1903" s="273" t="s">
        <v>3380</v>
      </c>
      <c r="D1903" s="274">
        <v>1.96</v>
      </c>
      <c r="E1903" s="274">
        <v>1.96</v>
      </c>
      <c r="F1903" s="274"/>
      <c r="G1903" s="274"/>
      <c r="H1903" s="275">
        <v>23.31</v>
      </c>
      <c r="I1903" s="275">
        <v>23.31</v>
      </c>
      <c r="J1903" s="275"/>
      <c r="K1903" s="275"/>
      <c r="L1903" s="365">
        <v>11.892857142857142</v>
      </c>
      <c r="M1903" s="365">
        <v>11.892857142857142</v>
      </c>
      <c r="N1903" s="365" t="s">
        <v>138</v>
      </c>
      <c r="O1903" s="365" t="s">
        <v>138</v>
      </c>
      <c r="P1903" s="276"/>
      <c r="Q1903" s="276"/>
      <c r="R1903" s="276">
        <v>48</v>
      </c>
    </row>
    <row r="1904" spans="1:18" ht="72">
      <c r="A1904" s="272">
        <v>333</v>
      </c>
      <c r="B1904" s="269" t="s">
        <v>3381</v>
      </c>
      <c r="C1904" s="273" t="s">
        <v>3382</v>
      </c>
      <c r="D1904" s="274">
        <v>4.6399999999999997</v>
      </c>
      <c r="E1904" s="274">
        <v>4.6399999999999997</v>
      </c>
      <c r="F1904" s="274"/>
      <c r="G1904" s="274"/>
      <c r="H1904" s="275">
        <v>55.22</v>
      </c>
      <c r="I1904" s="275">
        <v>55.22</v>
      </c>
      <c r="J1904" s="275"/>
      <c r="K1904" s="275"/>
      <c r="L1904" s="366">
        <v>11.89</v>
      </c>
      <c r="M1904" s="366">
        <v>11.89</v>
      </c>
      <c r="N1904" s="365" t="s">
        <v>138</v>
      </c>
      <c r="O1904" s="365" t="s">
        <v>138</v>
      </c>
      <c r="P1904" s="276"/>
      <c r="Q1904" s="276"/>
      <c r="R1904" s="276">
        <v>48</v>
      </c>
    </row>
    <row r="1905" spans="1:18" ht="72">
      <c r="A1905" s="272">
        <v>334</v>
      </c>
      <c r="B1905" s="269" t="s">
        <v>3383</v>
      </c>
      <c r="C1905" s="273" t="s">
        <v>3384</v>
      </c>
      <c r="D1905" s="274">
        <v>5.78</v>
      </c>
      <c r="E1905" s="274">
        <v>5.78</v>
      </c>
      <c r="F1905" s="274"/>
      <c r="G1905" s="274"/>
      <c r="H1905" s="275">
        <v>68.709999999999994</v>
      </c>
      <c r="I1905" s="275">
        <v>68.709999999999994</v>
      </c>
      <c r="J1905" s="275"/>
      <c r="K1905" s="275"/>
      <c r="L1905" s="365">
        <v>11.887543252595155</v>
      </c>
      <c r="M1905" s="365">
        <v>11.887543252595155</v>
      </c>
      <c r="N1905" s="365" t="s">
        <v>138</v>
      </c>
      <c r="O1905" s="365" t="s">
        <v>138</v>
      </c>
      <c r="P1905" s="276"/>
      <c r="Q1905" s="276"/>
      <c r="R1905" s="276">
        <v>48</v>
      </c>
    </row>
    <row r="1906" spans="1:18" ht="48">
      <c r="A1906" s="277">
        <v>335</v>
      </c>
      <c r="B1906" s="278" t="s">
        <v>3385</v>
      </c>
      <c r="C1906" s="279" t="s">
        <v>3386</v>
      </c>
      <c r="D1906" s="280">
        <v>5.88</v>
      </c>
      <c r="E1906" s="280">
        <v>5.88</v>
      </c>
      <c r="F1906" s="280"/>
      <c r="G1906" s="280"/>
      <c r="H1906" s="281">
        <v>69.94</v>
      </c>
      <c r="I1906" s="281">
        <v>69.94</v>
      </c>
      <c r="J1906" s="281"/>
      <c r="K1906" s="281"/>
      <c r="L1906" s="366">
        <v>11.894557823129251</v>
      </c>
      <c r="M1906" s="366">
        <v>11.894557823129251</v>
      </c>
      <c r="N1906" s="366" t="s">
        <v>138</v>
      </c>
      <c r="O1906" s="366" t="s">
        <v>138</v>
      </c>
      <c r="P1906" s="282"/>
      <c r="Q1906" s="282"/>
      <c r="R1906" s="282">
        <v>48</v>
      </c>
    </row>
    <row r="1907" spans="1:18" ht="12.75">
      <c r="A1907" s="101" t="s">
        <v>3387</v>
      </c>
      <c r="B1907" s="100"/>
      <c r="C1907" s="100"/>
      <c r="D1907" s="100"/>
      <c r="E1907" s="100"/>
      <c r="F1907" s="100"/>
      <c r="G1907" s="100"/>
      <c r="H1907" s="100"/>
      <c r="I1907" s="100"/>
      <c r="J1907" s="100"/>
      <c r="K1907" s="100"/>
      <c r="L1907" s="100"/>
      <c r="M1907" s="100"/>
      <c r="N1907" s="100"/>
      <c r="O1907" s="100"/>
      <c r="P1907" s="100"/>
      <c r="Q1907" s="100"/>
      <c r="R1907" s="100"/>
    </row>
    <row r="1908" spans="1:18" ht="24">
      <c r="A1908" s="272">
        <v>336</v>
      </c>
      <c r="B1908" s="269" t="s">
        <v>3388</v>
      </c>
      <c r="C1908" s="273" t="s">
        <v>3389</v>
      </c>
      <c r="D1908" s="274">
        <v>98.1</v>
      </c>
      <c r="E1908" s="274">
        <v>15.27</v>
      </c>
      <c r="F1908" s="274">
        <v>0.73</v>
      </c>
      <c r="G1908" s="274">
        <v>82.1</v>
      </c>
      <c r="H1908" s="275">
        <v>1092.74</v>
      </c>
      <c r="I1908" s="275">
        <v>181.6</v>
      </c>
      <c r="J1908" s="275">
        <v>4.7300000000000004</v>
      </c>
      <c r="K1908" s="275">
        <v>906.41</v>
      </c>
      <c r="L1908" s="365">
        <v>11.139041794087666</v>
      </c>
      <c r="M1908" s="365">
        <v>11.892599869024231</v>
      </c>
      <c r="N1908" s="365">
        <v>6.4794520547945211</v>
      </c>
      <c r="O1908" s="365">
        <v>11.040316686967113</v>
      </c>
      <c r="P1908" s="276"/>
      <c r="Q1908" s="276"/>
      <c r="R1908" s="276">
        <v>49</v>
      </c>
    </row>
    <row r="1909" spans="1:18" ht="48">
      <c r="A1909" s="272">
        <v>337</v>
      </c>
      <c r="B1909" s="269" t="s">
        <v>3390</v>
      </c>
      <c r="C1909" s="273" t="s">
        <v>3391</v>
      </c>
      <c r="D1909" s="274">
        <v>1.1399999999999999</v>
      </c>
      <c r="E1909" s="274">
        <v>1.1399999999999999</v>
      </c>
      <c r="F1909" s="274"/>
      <c r="G1909" s="274"/>
      <c r="H1909" s="275">
        <v>13.5</v>
      </c>
      <c r="I1909" s="275">
        <v>13.5</v>
      </c>
      <c r="J1909" s="275"/>
      <c r="K1909" s="275"/>
      <c r="L1909" s="366">
        <v>11.89</v>
      </c>
      <c r="M1909" s="366">
        <v>11.89</v>
      </c>
      <c r="N1909" s="365" t="s">
        <v>138</v>
      </c>
      <c r="O1909" s="365" t="s">
        <v>138</v>
      </c>
      <c r="P1909" s="276"/>
      <c r="Q1909" s="276"/>
      <c r="R1909" s="276">
        <v>49</v>
      </c>
    </row>
    <row r="1910" spans="1:18" ht="48">
      <c r="A1910" s="272">
        <v>338</v>
      </c>
      <c r="B1910" s="269" t="s">
        <v>3392</v>
      </c>
      <c r="C1910" s="273" t="s">
        <v>3393</v>
      </c>
      <c r="D1910" s="274">
        <v>3.2</v>
      </c>
      <c r="E1910" s="274">
        <v>3.2</v>
      </c>
      <c r="F1910" s="274"/>
      <c r="G1910" s="274"/>
      <c r="H1910" s="275">
        <v>38.04</v>
      </c>
      <c r="I1910" s="275">
        <v>38.04</v>
      </c>
      <c r="J1910" s="275"/>
      <c r="K1910" s="275"/>
      <c r="L1910" s="365">
        <v>11.887499999999999</v>
      </c>
      <c r="M1910" s="365">
        <v>11.887499999999999</v>
      </c>
      <c r="N1910" s="365" t="s">
        <v>138</v>
      </c>
      <c r="O1910" s="365" t="s">
        <v>138</v>
      </c>
      <c r="P1910" s="276"/>
      <c r="Q1910" s="276"/>
      <c r="R1910" s="276">
        <v>49</v>
      </c>
    </row>
    <row r="1911" spans="1:18" ht="72">
      <c r="A1911" s="272">
        <v>339</v>
      </c>
      <c r="B1911" s="269" t="s">
        <v>3394</v>
      </c>
      <c r="C1911" s="273" t="s">
        <v>3395</v>
      </c>
      <c r="D1911" s="274">
        <v>7.74</v>
      </c>
      <c r="E1911" s="274">
        <v>7.74</v>
      </c>
      <c r="F1911" s="274"/>
      <c r="G1911" s="274"/>
      <c r="H1911" s="275">
        <v>92.03</v>
      </c>
      <c r="I1911" s="275">
        <v>92.03</v>
      </c>
      <c r="J1911" s="275"/>
      <c r="K1911" s="275"/>
      <c r="L1911" s="365">
        <v>11.890180878552972</v>
      </c>
      <c r="M1911" s="365">
        <v>11.890180878552972</v>
      </c>
      <c r="N1911" s="365" t="s">
        <v>138</v>
      </c>
      <c r="O1911" s="365" t="s">
        <v>138</v>
      </c>
      <c r="P1911" s="276"/>
      <c r="Q1911" s="276"/>
      <c r="R1911" s="276">
        <v>49</v>
      </c>
    </row>
    <row r="1912" spans="1:18" ht="72">
      <c r="A1912" s="272">
        <v>340</v>
      </c>
      <c r="B1912" s="269" t="s">
        <v>3396</v>
      </c>
      <c r="C1912" s="273" t="s">
        <v>3397</v>
      </c>
      <c r="D1912" s="274">
        <v>9.6999999999999993</v>
      </c>
      <c r="E1912" s="274">
        <v>9.6999999999999993</v>
      </c>
      <c r="F1912" s="274"/>
      <c r="G1912" s="274"/>
      <c r="H1912" s="275">
        <v>115.34</v>
      </c>
      <c r="I1912" s="275">
        <v>115.34</v>
      </c>
      <c r="J1912" s="275"/>
      <c r="K1912" s="275"/>
      <c r="L1912" s="365">
        <v>11.890721649484536</v>
      </c>
      <c r="M1912" s="365">
        <v>11.890721649484536</v>
      </c>
      <c r="N1912" s="365" t="s">
        <v>138</v>
      </c>
      <c r="O1912" s="365" t="s">
        <v>138</v>
      </c>
      <c r="P1912" s="276"/>
      <c r="Q1912" s="276"/>
      <c r="R1912" s="276">
        <v>49</v>
      </c>
    </row>
    <row r="1913" spans="1:18" ht="48">
      <c r="A1913" s="277">
        <v>341</v>
      </c>
      <c r="B1913" s="278" t="s">
        <v>3398</v>
      </c>
      <c r="C1913" s="279" t="s">
        <v>3399</v>
      </c>
      <c r="D1913" s="280">
        <v>10.28</v>
      </c>
      <c r="E1913" s="280">
        <v>9.91</v>
      </c>
      <c r="F1913" s="280">
        <v>0.37</v>
      </c>
      <c r="G1913" s="280"/>
      <c r="H1913" s="281">
        <v>120.15</v>
      </c>
      <c r="I1913" s="281">
        <v>117.79</v>
      </c>
      <c r="J1913" s="281">
        <v>2.36</v>
      </c>
      <c r="K1913" s="281"/>
      <c r="L1913" s="366">
        <v>11.687743190661481</v>
      </c>
      <c r="M1913" s="366">
        <v>11.885973763874874</v>
      </c>
      <c r="N1913" s="366">
        <v>6.3783783783783781</v>
      </c>
      <c r="O1913" s="366" t="s">
        <v>138</v>
      </c>
      <c r="P1913" s="282"/>
      <c r="Q1913" s="282"/>
      <c r="R1913" s="282">
        <v>49</v>
      </c>
    </row>
    <row r="1914" spans="1:18" ht="12.75">
      <c r="A1914" s="101" t="s">
        <v>3400</v>
      </c>
      <c r="B1914" s="100"/>
      <c r="C1914" s="100"/>
      <c r="D1914" s="100"/>
      <c r="E1914" s="100"/>
      <c r="F1914" s="100"/>
      <c r="G1914" s="100"/>
      <c r="H1914" s="100"/>
      <c r="I1914" s="100"/>
      <c r="J1914" s="100"/>
      <c r="K1914" s="100"/>
      <c r="L1914" s="100"/>
      <c r="M1914" s="100"/>
      <c r="N1914" s="100"/>
      <c r="O1914" s="100"/>
      <c r="P1914" s="100"/>
      <c r="Q1914" s="100"/>
      <c r="R1914" s="100"/>
    </row>
    <row r="1915" spans="1:18" ht="24">
      <c r="A1915" s="272">
        <v>342</v>
      </c>
      <c r="B1915" s="269" t="s">
        <v>3401</v>
      </c>
      <c r="C1915" s="273" t="s">
        <v>3402</v>
      </c>
      <c r="D1915" s="274">
        <v>42.92</v>
      </c>
      <c r="E1915" s="274">
        <v>13.76</v>
      </c>
      <c r="F1915" s="274"/>
      <c r="G1915" s="274">
        <v>29.16</v>
      </c>
      <c r="H1915" s="275">
        <v>448.35</v>
      </c>
      <c r="I1915" s="275">
        <v>163.57</v>
      </c>
      <c r="J1915" s="275"/>
      <c r="K1915" s="275">
        <v>284.77999999999997</v>
      </c>
      <c r="L1915" s="365">
        <v>10.446178937558248</v>
      </c>
      <c r="M1915" s="365">
        <v>11.88735465116279</v>
      </c>
      <c r="N1915" s="365" t="s">
        <v>138</v>
      </c>
      <c r="O1915" s="365">
        <v>9.7661179698216731</v>
      </c>
      <c r="P1915" s="276"/>
      <c r="Q1915" s="276"/>
      <c r="R1915" s="276">
        <v>50</v>
      </c>
    </row>
    <row r="1916" spans="1:18" ht="24">
      <c r="A1916" s="272">
        <v>343</v>
      </c>
      <c r="B1916" s="269" t="s">
        <v>3403</v>
      </c>
      <c r="C1916" s="273" t="s">
        <v>3404</v>
      </c>
      <c r="D1916" s="274">
        <v>26.67</v>
      </c>
      <c r="E1916" s="274">
        <v>11.11</v>
      </c>
      <c r="F1916" s="274"/>
      <c r="G1916" s="274">
        <v>15.56</v>
      </c>
      <c r="H1916" s="275">
        <v>283.94</v>
      </c>
      <c r="I1916" s="275">
        <v>132.06</v>
      </c>
      <c r="J1916" s="275"/>
      <c r="K1916" s="275">
        <v>151.88</v>
      </c>
      <c r="L1916" s="365">
        <v>10.646419197600299</v>
      </c>
      <c r="M1916" s="365">
        <v>11.886588658865888</v>
      </c>
      <c r="N1916" s="365" t="s">
        <v>138</v>
      </c>
      <c r="O1916" s="365">
        <v>9.7609254498714648</v>
      </c>
      <c r="P1916" s="276"/>
      <c r="Q1916" s="276"/>
      <c r="R1916" s="276">
        <v>50</v>
      </c>
    </row>
    <row r="1917" spans="1:18" ht="36">
      <c r="A1917" s="272">
        <v>344</v>
      </c>
      <c r="B1917" s="269" t="s">
        <v>3405</v>
      </c>
      <c r="C1917" s="273" t="s">
        <v>3406</v>
      </c>
      <c r="D1917" s="274">
        <v>0.62</v>
      </c>
      <c r="E1917" s="274">
        <v>0.62</v>
      </c>
      <c r="F1917" s="274"/>
      <c r="G1917" s="274"/>
      <c r="H1917" s="275">
        <v>7.36</v>
      </c>
      <c r="I1917" s="275">
        <v>7.36</v>
      </c>
      <c r="J1917" s="275"/>
      <c r="K1917" s="275"/>
      <c r="L1917" s="366">
        <v>11.89</v>
      </c>
      <c r="M1917" s="366">
        <v>11.89</v>
      </c>
      <c r="N1917" s="365" t="s">
        <v>138</v>
      </c>
      <c r="O1917" s="365" t="s">
        <v>138</v>
      </c>
      <c r="P1917" s="276"/>
      <c r="Q1917" s="276"/>
      <c r="R1917" s="276">
        <v>50</v>
      </c>
    </row>
    <row r="1918" spans="1:18" ht="36">
      <c r="A1918" s="272">
        <v>345</v>
      </c>
      <c r="B1918" s="269" t="s">
        <v>3407</v>
      </c>
      <c r="C1918" s="273" t="s">
        <v>3408</v>
      </c>
      <c r="D1918" s="274">
        <v>1.86</v>
      </c>
      <c r="E1918" s="274">
        <v>1.86</v>
      </c>
      <c r="F1918" s="274"/>
      <c r="G1918" s="274"/>
      <c r="H1918" s="275">
        <v>22.09</v>
      </c>
      <c r="I1918" s="275">
        <v>22.09</v>
      </c>
      <c r="J1918" s="275"/>
      <c r="K1918" s="275"/>
      <c r="L1918" s="366">
        <v>11.89</v>
      </c>
      <c r="M1918" s="366">
        <v>11.89</v>
      </c>
      <c r="N1918" s="365" t="s">
        <v>138</v>
      </c>
      <c r="O1918" s="365" t="s">
        <v>138</v>
      </c>
      <c r="P1918" s="276"/>
      <c r="Q1918" s="276"/>
      <c r="R1918" s="276">
        <v>50</v>
      </c>
    </row>
    <row r="1919" spans="1:18" ht="48">
      <c r="A1919" s="272">
        <v>346</v>
      </c>
      <c r="B1919" s="269" t="s">
        <v>3409</v>
      </c>
      <c r="C1919" s="273" t="s">
        <v>3410</v>
      </c>
      <c r="D1919" s="274">
        <v>4.4400000000000004</v>
      </c>
      <c r="E1919" s="274">
        <v>4.4400000000000004</v>
      </c>
      <c r="F1919" s="274"/>
      <c r="G1919" s="274"/>
      <c r="H1919" s="275">
        <v>52.76</v>
      </c>
      <c r="I1919" s="275">
        <v>52.76</v>
      </c>
      <c r="J1919" s="275"/>
      <c r="K1919" s="275"/>
      <c r="L1919" s="366">
        <v>11.89</v>
      </c>
      <c r="M1919" s="366">
        <v>11.89</v>
      </c>
      <c r="N1919" s="365" t="s">
        <v>138</v>
      </c>
      <c r="O1919" s="365" t="s">
        <v>138</v>
      </c>
      <c r="P1919" s="276"/>
      <c r="Q1919" s="276"/>
      <c r="R1919" s="276">
        <v>50</v>
      </c>
    </row>
    <row r="1920" spans="1:18" ht="48">
      <c r="A1920" s="272">
        <v>347</v>
      </c>
      <c r="B1920" s="269" t="s">
        <v>3411</v>
      </c>
      <c r="C1920" s="273" t="s">
        <v>3412</v>
      </c>
      <c r="D1920" s="274">
        <v>5.78</v>
      </c>
      <c r="E1920" s="274">
        <v>5.78</v>
      </c>
      <c r="F1920" s="274"/>
      <c r="G1920" s="274"/>
      <c r="H1920" s="275">
        <v>68.709999999999994</v>
      </c>
      <c r="I1920" s="275">
        <v>68.709999999999994</v>
      </c>
      <c r="J1920" s="275"/>
      <c r="K1920" s="275"/>
      <c r="L1920" s="365">
        <v>11.887543252595155</v>
      </c>
      <c r="M1920" s="365">
        <v>11.887543252595155</v>
      </c>
      <c r="N1920" s="365" t="s">
        <v>138</v>
      </c>
      <c r="O1920" s="365" t="s">
        <v>138</v>
      </c>
      <c r="P1920" s="276"/>
      <c r="Q1920" s="276"/>
      <c r="R1920" s="276">
        <v>50</v>
      </c>
    </row>
    <row r="1921" spans="1:18" ht="48">
      <c r="A1921" s="277">
        <v>348</v>
      </c>
      <c r="B1921" s="278" t="s">
        <v>3413</v>
      </c>
      <c r="C1921" s="279" t="s">
        <v>3414</v>
      </c>
      <c r="D1921" s="280">
        <v>8.4600000000000009</v>
      </c>
      <c r="E1921" s="280">
        <v>8.4600000000000009</v>
      </c>
      <c r="F1921" s="280"/>
      <c r="G1921" s="280"/>
      <c r="H1921" s="281">
        <v>100.61</v>
      </c>
      <c r="I1921" s="281">
        <v>100.61</v>
      </c>
      <c r="J1921" s="281"/>
      <c r="K1921" s="281"/>
      <c r="L1921" s="366">
        <v>11.892434988179668</v>
      </c>
      <c r="M1921" s="366">
        <v>11.892434988179668</v>
      </c>
      <c r="N1921" s="366" t="s">
        <v>138</v>
      </c>
      <c r="O1921" s="366" t="s">
        <v>138</v>
      </c>
      <c r="P1921" s="282"/>
      <c r="Q1921" s="282"/>
      <c r="R1921" s="282">
        <v>50</v>
      </c>
    </row>
    <row r="1922" spans="1:18" ht="12.75">
      <c r="A1922" s="101" t="s">
        <v>3415</v>
      </c>
      <c r="B1922" s="100"/>
      <c r="C1922" s="100"/>
      <c r="D1922" s="100"/>
      <c r="E1922" s="100"/>
      <c r="F1922" s="100"/>
      <c r="G1922" s="100"/>
      <c r="H1922" s="100"/>
      <c r="I1922" s="100"/>
      <c r="J1922" s="100"/>
      <c r="K1922" s="100"/>
      <c r="L1922" s="100"/>
      <c r="M1922" s="100"/>
      <c r="N1922" s="100"/>
      <c r="O1922" s="100"/>
      <c r="P1922" s="100"/>
      <c r="Q1922" s="100"/>
      <c r="R1922" s="100"/>
    </row>
    <row r="1923" spans="1:18" ht="24">
      <c r="A1923" s="272">
        <v>349</v>
      </c>
      <c r="B1923" s="269" t="s">
        <v>3416</v>
      </c>
      <c r="C1923" s="273" t="s">
        <v>3417</v>
      </c>
      <c r="D1923" s="274">
        <v>56.43</v>
      </c>
      <c r="E1923" s="274">
        <v>17.53</v>
      </c>
      <c r="F1923" s="274"/>
      <c r="G1923" s="274">
        <v>38.9</v>
      </c>
      <c r="H1923" s="275">
        <v>588.1</v>
      </c>
      <c r="I1923" s="275">
        <v>208.4</v>
      </c>
      <c r="J1923" s="275"/>
      <c r="K1923" s="275">
        <v>379.7</v>
      </c>
      <c r="L1923" s="365">
        <v>10.421761474393055</v>
      </c>
      <c r="M1923" s="365">
        <v>11.888191671420422</v>
      </c>
      <c r="N1923" s="365" t="s">
        <v>138</v>
      </c>
      <c r="O1923" s="365">
        <v>9.7609254498714648</v>
      </c>
      <c r="P1923" s="276"/>
      <c r="Q1923" s="276"/>
      <c r="R1923" s="276">
        <v>51</v>
      </c>
    </row>
    <row r="1924" spans="1:18" ht="24">
      <c r="A1924" s="272">
        <v>350</v>
      </c>
      <c r="B1924" s="269" t="s">
        <v>3418</v>
      </c>
      <c r="C1924" s="273" t="s">
        <v>3419</v>
      </c>
      <c r="D1924" s="274">
        <v>34.96</v>
      </c>
      <c r="E1924" s="274">
        <v>11.62</v>
      </c>
      <c r="F1924" s="274"/>
      <c r="G1924" s="274">
        <v>23.34</v>
      </c>
      <c r="H1924" s="275">
        <v>365.94</v>
      </c>
      <c r="I1924" s="275">
        <v>138.12</v>
      </c>
      <c r="J1924" s="275"/>
      <c r="K1924" s="275">
        <v>227.82</v>
      </c>
      <c r="L1924" s="365">
        <v>10.467391304347826</v>
      </c>
      <c r="M1924" s="365">
        <v>11.886402753872634</v>
      </c>
      <c r="N1924" s="365" t="s">
        <v>138</v>
      </c>
      <c r="O1924" s="365">
        <v>9.7609254498714648</v>
      </c>
      <c r="P1924" s="276"/>
      <c r="Q1924" s="276"/>
      <c r="R1924" s="276">
        <v>51</v>
      </c>
    </row>
    <row r="1925" spans="1:18" ht="36">
      <c r="A1925" s="272">
        <v>351</v>
      </c>
      <c r="B1925" s="269" t="s">
        <v>3420</v>
      </c>
      <c r="C1925" s="273" t="s">
        <v>3421</v>
      </c>
      <c r="D1925" s="274">
        <v>1.1399999999999999</v>
      </c>
      <c r="E1925" s="274">
        <v>1.1399999999999999</v>
      </c>
      <c r="F1925" s="274"/>
      <c r="G1925" s="274"/>
      <c r="H1925" s="275">
        <v>13.5</v>
      </c>
      <c r="I1925" s="275">
        <v>13.5</v>
      </c>
      <c r="J1925" s="275"/>
      <c r="K1925" s="275"/>
      <c r="L1925" s="366">
        <v>11.89</v>
      </c>
      <c r="M1925" s="366">
        <v>11.89</v>
      </c>
      <c r="N1925" s="365" t="s">
        <v>138</v>
      </c>
      <c r="O1925" s="365" t="s">
        <v>138</v>
      </c>
      <c r="P1925" s="276"/>
      <c r="Q1925" s="276"/>
      <c r="R1925" s="276">
        <v>51</v>
      </c>
    </row>
    <row r="1926" spans="1:18" ht="36">
      <c r="A1926" s="272">
        <v>352</v>
      </c>
      <c r="B1926" s="269" t="s">
        <v>3422</v>
      </c>
      <c r="C1926" s="273" t="s">
        <v>3423</v>
      </c>
      <c r="D1926" s="274">
        <v>2.79</v>
      </c>
      <c r="E1926" s="274">
        <v>2.79</v>
      </c>
      <c r="F1926" s="274"/>
      <c r="G1926" s="274"/>
      <c r="H1926" s="275">
        <v>33.130000000000003</v>
      </c>
      <c r="I1926" s="275">
        <v>33.130000000000003</v>
      </c>
      <c r="J1926" s="275"/>
      <c r="K1926" s="275"/>
      <c r="L1926" s="366">
        <v>11.89</v>
      </c>
      <c r="M1926" s="366">
        <v>11.89</v>
      </c>
      <c r="N1926" s="365" t="s">
        <v>138</v>
      </c>
      <c r="O1926" s="365" t="s">
        <v>138</v>
      </c>
      <c r="P1926" s="276"/>
      <c r="Q1926" s="276"/>
      <c r="R1926" s="276">
        <v>51</v>
      </c>
    </row>
    <row r="1927" spans="1:18" ht="48">
      <c r="A1927" s="272">
        <v>353</v>
      </c>
      <c r="B1927" s="269" t="s">
        <v>3424</v>
      </c>
      <c r="C1927" s="273" t="s">
        <v>3425</v>
      </c>
      <c r="D1927" s="274">
        <v>6.71</v>
      </c>
      <c r="E1927" s="274">
        <v>6.71</v>
      </c>
      <c r="F1927" s="274"/>
      <c r="G1927" s="274"/>
      <c r="H1927" s="275">
        <v>79.760000000000005</v>
      </c>
      <c r="I1927" s="275">
        <v>79.760000000000005</v>
      </c>
      <c r="J1927" s="275"/>
      <c r="K1927" s="275"/>
      <c r="L1927" s="365">
        <v>11.886736214605067</v>
      </c>
      <c r="M1927" s="365">
        <v>11.886736214605067</v>
      </c>
      <c r="N1927" s="365" t="s">
        <v>138</v>
      </c>
      <c r="O1927" s="365" t="s">
        <v>138</v>
      </c>
      <c r="P1927" s="276"/>
      <c r="Q1927" s="276"/>
      <c r="R1927" s="276">
        <v>51</v>
      </c>
    </row>
    <row r="1928" spans="1:18" ht="48">
      <c r="A1928" s="272">
        <v>354</v>
      </c>
      <c r="B1928" s="269" t="s">
        <v>3426</v>
      </c>
      <c r="C1928" s="273" t="s">
        <v>3427</v>
      </c>
      <c r="D1928" s="274">
        <v>8.4600000000000009</v>
      </c>
      <c r="E1928" s="274">
        <v>8.4600000000000009</v>
      </c>
      <c r="F1928" s="274"/>
      <c r="G1928" s="274"/>
      <c r="H1928" s="275">
        <v>100.61</v>
      </c>
      <c r="I1928" s="275">
        <v>100.61</v>
      </c>
      <c r="J1928" s="275"/>
      <c r="K1928" s="275"/>
      <c r="L1928" s="365">
        <v>11.892434988179668</v>
      </c>
      <c r="M1928" s="365">
        <v>11.892434988179668</v>
      </c>
      <c r="N1928" s="365" t="s">
        <v>138</v>
      </c>
      <c r="O1928" s="365" t="s">
        <v>138</v>
      </c>
      <c r="P1928" s="276"/>
      <c r="Q1928" s="276"/>
      <c r="R1928" s="276">
        <v>51</v>
      </c>
    </row>
    <row r="1929" spans="1:18" ht="48">
      <c r="A1929" s="277">
        <v>355</v>
      </c>
      <c r="B1929" s="278" t="s">
        <v>3428</v>
      </c>
      <c r="C1929" s="279" t="s">
        <v>3429</v>
      </c>
      <c r="D1929" s="280">
        <v>11.97</v>
      </c>
      <c r="E1929" s="280">
        <v>11.97</v>
      </c>
      <c r="F1929" s="280"/>
      <c r="G1929" s="280"/>
      <c r="H1929" s="281">
        <v>142.33000000000001</v>
      </c>
      <c r="I1929" s="281">
        <v>142.33000000000001</v>
      </c>
      <c r="J1929" s="281"/>
      <c r="K1929" s="281"/>
      <c r="L1929" s="366">
        <v>11.890559732664997</v>
      </c>
      <c r="M1929" s="366">
        <v>11.890559732664997</v>
      </c>
      <c r="N1929" s="366" t="s">
        <v>138</v>
      </c>
      <c r="O1929" s="366" t="s">
        <v>138</v>
      </c>
      <c r="P1929" s="282"/>
      <c r="Q1929" s="282"/>
      <c r="R1929" s="282">
        <v>51</v>
      </c>
    </row>
    <row r="1930" spans="1:18" ht="12.75">
      <c r="A1930" s="101" t="s">
        <v>3430</v>
      </c>
      <c r="B1930" s="100"/>
      <c r="C1930" s="100"/>
      <c r="D1930" s="100"/>
      <c r="E1930" s="100"/>
      <c r="F1930" s="100"/>
      <c r="G1930" s="100"/>
      <c r="H1930" s="100"/>
      <c r="I1930" s="100"/>
      <c r="J1930" s="100"/>
      <c r="K1930" s="100"/>
      <c r="L1930" s="100"/>
      <c r="M1930" s="100"/>
      <c r="N1930" s="100"/>
      <c r="O1930" s="100"/>
      <c r="P1930" s="100"/>
      <c r="Q1930" s="100"/>
      <c r="R1930" s="100"/>
    </row>
    <row r="1931" spans="1:18" ht="36">
      <c r="A1931" s="272">
        <v>356</v>
      </c>
      <c r="B1931" s="269" t="s">
        <v>3431</v>
      </c>
      <c r="C1931" s="273" t="s">
        <v>3432</v>
      </c>
      <c r="D1931" s="274">
        <v>115.7</v>
      </c>
      <c r="E1931" s="274">
        <v>13.58</v>
      </c>
      <c r="F1931" s="274">
        <v>1.1000000000000001</v>
      </c>
      <c r="G1931" s="274">
        <v>101.02</v>
      </c>
      <c r="H1931" s="275">
        <v>807.72</v>
      </c>
      <c r="I1931" s="275">
        <v>161.46</v>
      </c>
      <c r="J1931" s="275">
        <v>7.09</v>
      </c>
      <c r="K1931" s="275">
        <v>639.16999999999996</v>
      </c>
      <c r="L1931" s="365">
        <v>6.9811581676750221</v>
      </c>
      <c r="M1931" s="365">
        <v>11.889543446244478</v>
      </c>
      <c r="N1931" s="365">
        <v>6.4454545454545444</v>
      </c>
      <c r="O1931" s="365">
        <v>6.3271629380320729</v>
      </c>
      <c r="P1931" s="276"/>
      <c r="Q1931" s="276"/>
      <c r="R1931" s="276">
        <v>52</v>
      </c>
    </row>
    <row r="1932" spans="1:18" ht="36">
      <c r="A1932" s="272">
        <v>357</v>
      </c>
      <c r="B1932" s="269" t="s">
        <v>3433</v>
      </c>
      <c r="C1932" s="273" t="s">
        <v>3434</v>
      </c>
      <c r="D1932" s="274">
        <v>78.09</v>
      </c>
      <c r="E1932" s="274">
        <v>11.41</v>
      </c>
      <c r="F1932" s="274">
        <v>0.73</v>
      </c>
      <c r="G1932" s="274">
        <v>65.95</v>
      </c>
      <c r="H1932" s="275">
        <v>520.15</v>
      </c>
      <c r="I1932" s="275">
        <v>135.72</v>
      </c>
      <c r="J1932" s="275">
        <v>4.7300000000000004</v>
      </c>
      <c r="K1932" s="275">
        <v>379.7</v>
      </c>
      <c r="L1932" s="365">
        <v>6.6609040850300927</v>
      </c>
      <c r="M1932" s="365">
        <v>11.894829097283084</v>
      </c>
      <c r="N1932" s="365">
        <v>6.4794520547945211</v>
      </c>
      <c r="O1932" s="365">
        <v>5.7573919636087938</v>
      </c>
      <c r="P1932" s="276"/>
      <c r="Q1932" s="276"/>
      <c r="R1932" s="276">
        <v>52</v>
      </c>
    </row>
    <row r="1933" spans="1:18" ht="36">
      <c r="A1933" s="272">
        <v>358</v>
      </c>
      <c r="B1933" s="269" t="s">
        <v>3435</v>
      </c>
      <c r="C1933" s="273" t="s">
        <v>3436</v>
      </c>
      <c r="D1933" s="274">
        <v>0.45</v>
      </c>
      <c r="E1933" s="274">
        <v>0.45</v>
      </c>
      <c r="F1933" s="274"/>
      <c r="G1933" s="274"/>
      <c r="H1933" s="275">
        <v>5.38</v>
      </c>
      <c r="I1933" s="275">
        <v>5.38</v>
      </c>
      <c r="J1933" s="275"/>
      <c r="K1933" s="275"/>
      <c r="L1933" s="366">
        <v>11.89</v>
      </c>
      <c r="M1933" s="366">
        <v>11.89</v>
      </c>
      <c r="N1933" s="365" t="s">
        <v>138</v>
      </c>
      <c r="O1933" s="365" t="s">
        <v>138</v>
      </c>
      <c r="P1933" s="276"/>
      <c r="Q1933" s="276"/>
      <c r="R1933" s="276">
        <v>52</v>
      </c>
    </row>
    <row r="1934" spans="1:18" ht="36">
      <c r="A1934" s="272">
        <v>359</v>
      </c>
      <c r="B1934" s="269" t="s">
        <v>3437</v>
      </c>
      <c r="C1934" s="273" t="s">
        <v>3438</v>
      </c>
      <c r="D1934" s="274">
        <v>2.2599999999999998</v>
      </c>
      <c r="E1934" s="274">
        <v>2.2599999999999998</v>
      </c>
      <c r="F1934" s="274"/>
      <c r="G1934" s="274"/>
      <c r="H1934" s="275">
        <v>26.91</v>
      </c>
      <c r="I1934" s="275">
        <v>26.91</v>
      </c>
      <c r="J1934" s="275"/>
      <c r="K1934" s="275"/>
      <c r="L1934" s="366">
        <v>11.89</v>
      </c>
      <c r="M1934" s="366">
        <v>11.89</v>
      </c>
      <c r="N1934" s="365" t="s">
        <v>138</v>
      </c>
      <c r="O1934" s="365" t="s">
        <v>138</v>
      </c>
      <c r="P1934" s="276"/>
      <c r="Q1934" s="276"/>
      <c r="R1934" s="276">
        <v>52</v>
      </c>
    </row>
    <row r="1935" spans="1:18" ht="60">
      <c r="A1935" s="272">
        <v>360</v>
      </c>
      <c r="B1935" s="269" t="s">
        <v>3439</v>
      </c>
      <c r="C1935" s="273" t="s">
        <v>3440</v>
      </c>
      <c r="D1935" s="274">
        <v>5.0199999999999996</v>
      </c>
      <c r="E1935" s="274">
        <v>5.0199999999999996</v>
      </c>
      <c r="F1935" s="274"/>
      <c r="G1935" s="274"/>
      <c r="H1935" s="275">
        <v>59.67</v>
      </c>
      <c r="I1935" s="275">
        <v>59.67</v>
      </c>
      <c r="J1935" s="275"/>
      <c r="K1935" s="275"/>
      <c r="L1935" s="365">
        <v>11.886454183266933</v>
      </c>
      <c r="M1935" s="365">
        <v>11.886454183266933</v>
      </c>
      <c r="N1935" s="365" t="s">
        <v>138</v>
      </c>
      <c r="O1935" s="365" t="s">
        <v>138</v>
      </c>
      <c r="P1935" s="276"/>
      <c r="Q1935" s="276"/>
      <c r="R1935" s="276">
        <v>52</v>
      </c>
    </row>
    <row r="1936" spans="1:18" ht="60">
      <c r="A1936" s="272">
        <v>361</v>
      </c>
      <c r="B1936" s="269" t="s">
        <v>3441</v>
      </c>
      <c r="C1936" s="273" t="s">
        <v>3442</v>
      </c>
      <c r="D1936" s="274">
        <v>6.69</v>
      </c>
      <c r="E1936" s="274">
        <v>6.69</v>
      </c>
      <c r="F1936" s="274"/>
      <c r="G1936" s="274"/>
      <c r="H1936" s="275">
        <v>79.56</v>
      </c>
      <c r="I1936" s="275">
        <v>79.56</v>
      </c>
      <c r="J1936" s="275"/>
      <c r="K1936" s="275"/>
      <c r="L1936" s="365">
        <v>11.892376681614349</v>
      </c>
      <c r="M1936" s="365">
        <v>11.892376681614349</v>
      </c>
      <c r="N1936" s="365" t="s">
        <v>138</v>
      </c>
      <c r="O1936" s="365" t="s">
        <v>138</v>
      </c>
      <c r="P1936" s="276"/>
      <c r="Q1936" s="276"/>
      <c r="R1936" s="276">
        <v>52</v>
      </c>
    </row>
    <row r="1937" spans="1:18" ht="48">
      <c r="A1937" s="277">
        <v>362</v>
      </c>
      <c r="B1937" s="278" t="s">
        <v>3443</v>
      </c>
      <c r="C1937" s="279" t="s">
        <v>3444</v>
      </c>
      <c r="D1937" s="280">
        <v>8.41</v>
      </c>
      <c r="E1937" s="280">
        <v>7.68</v>
      </c>
      <c r="F1937" s="280">
        <v>0.73</v>
      </c>
      <c r="G1937" s="280"/>
      <c r="H1937" s="281">
        <v>95.99</v>
      </c>
      <c r="I1937" s="281">
        <v>91.26</v>
      </c>
      <c r="J1937" s="281">
        <v>4.7300000000000004</v>
      </c>
      <c r="K1937" s="281"/>
      <c r="L1937" s="366">
        <v>11.413793103448276</v>
      </c>
      <c r="M1937" s="366">
        <v>11.89</v>
      </c>
      <c r="N1937" s="366">
        <v>6.4794520547945211</v>
      </c>
      <c r="O1937" s="366" t="s">
        <v>138</v>
      </c>
      <c r="P1937" s="282"/>
      <c r="Q1937" s="282"/>
      <c r="R1937" s="282">
        <v>52</v>
      </c>
    </row>
    <row r="1938" spans="1:18" ht="12.75">
      <c r="A1938" s="101" t="s">
        <v>3445</v>
      </c>
      <c r="B1938" s="100"/>
      <c r="C1938" s="100"/>
      <c r="D1938" s="100"/>
      <c r="E1938" s="100"/>
      <c r="F1938" s="100"/>
      <c r="G1938" s="100"/>
      <c r="H1938" s="100"/>
      <c r="I1938" s="100"/>
      <c r="J1938" s="100"/>
      <c r="K1938" s="100"/>
      <c r="L1938" s="100"/>
      <c r="M1938" s="100"/>
      <c r="N1938" s="100"/>
      <c r="O1938" s="100"/>
      <c r="P1938" s="100"/>
      <c r="Q1938" s="100"/>
      <c r="R1938" s="100"/>
    </row>
    <row r="1939" spans="1:18" ht="36">
      <c r="A1939" s="272">
        <v>363</v>
      </c>
      <c r="B1939" s="269" t="s">
        <v>3446</v>
      </c>
      <c r="C1939" s="273" t="s">
        <v>3447</v>
      </c>
      <c r="D1939" s="274">
        <v>119.09</v>
      </c>
      <c r="E1939" s="274">
        <v>16.239999999999998</v>
      </c>
      <c r="F1939" s="274">
        <v>1.83</v>
      </c>
      <c r="G1939" s="274">
        <v>101.02</v>
      </c>
      <c r="H1939" s="275">
        <v>844.04</v>
      </c>
      <c r="I1939" s="275">
        <v>193.05</v>
      </c>
      <c r="J1939" s="275">
        <v>11.82</v>
      </c>
      <c r="K1939" s="275">
        <v>639.16999999999996</v>
      </c>
      <c r="L1939" s="365">
        <v>7.087412881014358</v>
      </c>
      <c r="M1939" s="365">
        <v>11.887315270935963</v>
      </c>
      <c r="N1939" s="365">
        <v>6.4590163934426226</v>
      </c>
      <c r="O1939" s="365">
        <v>6.3271629380320729</v>
      </c>
      <c r="P1939" s="276"/>
      <c r="Q1939" s="276"/>
      <c r="R1939" s="276">
        <v>53</v>
      </c>
    </row>
    <row r="1940" spans="1:18" ht="36">
      <c r="A1940" s="272">
        <v>364</v>
      </c>
      <c r="B1940" s="269" t="s">
        <v>3448</v>
      </c>
      <c r="C1940" s="273" t="s">
        <v>3449</v>
      </c>
      <c r="D1940" s="274">
        <v>79.94</v>
      </c>
      <c r="E1940" s="274">
        <v>12.89</v>
      </c>
      <c r="F1940" s="274">
        <v>1.1000000000000001</v>
      </c>
      <c r="G1940" s="274">
        <v>65.95</v>
      </c>
      <c r="H1940" s="275">
        <v>540.05999999999995</v>
      </c>
      <c r="I1940" s="275">
        <v>153.27000000000001</v>
      </c>
      <c r="J1940" s="275">
        <v>7.09</v>
      </c>
      <c r="K1940" s="275">
        <v>379.7</v>
      </c>
      <c r="L1940" s="365">
        <v>6.7558168626469843</v>
      </c>
      <c r="M1940" s="365">
        <v>11.890612878200155</v>
      </c>
      <c r="N1940" s="365">
        <v>6.4454545454545444</v>
      </c>
      <c r="O1940" s="365">
        <v>5.7573919636087938</v>
      </c>
      <c r="P1940" s="276"/>
      <c r="Q1940" s="276"/>
      <c r="R1940" s="276">
        <v>53</v>
      </c>
    </row>
    <row r="1941" spans="1:18" ht="36">
      <c r="A1941" s="272">
        <v>365</v>
      </c>
      <c r="B1941" s="269" t="s">
        <v>3450</v>
      </c>
      <c r="C1941" s="273" t="s">
        <v>3451</v>
      </c>
      <c r="D1941" s="274">
        <v>0.92</v>
      </c>
      <c r="E1941" s="274">
        <v>0.92</v>
      </c>
      <c r="F1941" s="274"/>
      <c r="G1941" s="274"/>
      <c r="H1941" s="275">
        <v>10.88</v>
      </c>
      <c r="I1941" s="275">
        <v>10.88</v>
      </c>
      <c r="J1941" s="275"/>
      <c r="K1941" s="275"/>
      <c r="L1941" s="366">
        <v>11.89</v>
      </c>
      <c r="M1941" s="366">
        <v>11.89</v>
      </c>
      <c r="N1941" s="365" t="s">
        <v>138</v>
      </c>
      <c r="O1941" s="365" t="s">
        <v>138</v>
      </c>
      <c r="P1941" s="276"/>
      <c r="Q1941" s="276"/>
      <c r="R1941" s="276">
        <v>53</v>
      </c>
    </row>
    <row r="1942" spans="1:18" ht="36">
      <c r="A1942" s="272">
        <v>366</v>
      </c>
      <c r="B1942" s="269" t="s">
        <v>3452</v>
      </c>
      <c r="C1942" s="273" t="s">
        <v>3453</v>
      </c>
      <c r="D1942" s="274">
        <v>3.35</v>
      </c>
      <c r="E1942" s="274">
        <v>3.35</v>
      </c>
      <c r="F1942" s="274"/>
      <c r="G1942" s="274"/>
      <c r="H1942" s="275">
        <v>39.78</v>
      </c>
      <c r="I1942" s="275">
        <v>39.78</v>
      </c>
      <c r="J1942" s="275"/>
      <c r="K1942" s="275"/>
      <c r="L1942" s="366">
        <v>11.89</v>
      </c>
      <c r="M1942" s="366">
        <v>11.89</v>
      </c>
      <c r="N1942" s="365" t="s">
        <v>138</v>
      </c>
      <c r="O1942" s="365" t="s">
        <v>138</v>
      </c>
      <c r="P1942" s="276"/>
      <c r="Q1942" s="276"/>
      <c r="R1942" s="276">
        <v>53</v>
      </c>
    </row>
    <row r="1943" spans="1:18" ht="60">
      <c r="A1943" s="272">
        <v>367</v>
      </c>
      <c r="B1943" s="269" t="s">
        <v>3454</v>
      </c>
      <c r="C1943" s="273" t="s">
        <v>3455</v>
      </c>
      <c r="D1943" s="274">
        <v>7.68</v>
      </c>
      <c r="E1943" s="274">
        <v>7.68</v>
      </c>
      <c r="F1943" s="274"/>
      <c r="G1943" s="274"/>
      <c r="H1943" s="275">
        <v>91.26</v>
      </c>
      <c r="I1943" s="275">
        <v>91.26</v>
      </c>
      <c r="J1943" s="275"/>
      <c r="K1943" s="275"/>
      <c r="L1943" s="366">
        <v>11.89</v>
      </c>
      <c r="M1943" s="366">
        <v>11.89</v>
      </c>
      <c r="N1943" s="365" t="s">
        <v>138</v>
      </c>
      <c r="O1943" s="365" t="s">
        <v>138</v>
      </c>
      <c r="P1943" s="276"/>
      <c r="Q1943" s="276"/>
      <c r="R1943" s="276">
        <v>53</v>
      </c>
    </row>
    <row r="1944" spans="1:18" ht="60">
      <c r="A1944" s="272">
        <v>368</v>
      </c>
      <c r="B1944" s="269" t="s">
        <v>3456</v>
      </c>
      <c r="C1944" s="273" t="s">
        <v>3457</v>
      </c>
      <c r="D1944" s="274">
        <v>9.94</v>
      </c>
      <c r="E1944" s="274">
        <v>9.94</v>
      </c>
      <c r="F1944" s="274"/>
      <c r="G1944" s="274"/>
      <c r="H1944" s="275">
        <v>118.17</v>
      </c>
      <c r="I1944" s="275">
        <v>118.17</v>
      </c>
      <c r="J1944" s="275"/>
      <c r="K1944" s="275"/>
      <c r="L1944" s="365">
        <v>11.888329979879277</v>
      </c>
      <c r="M1944" s="365">
        <v>11.888329979879277</v>
      </c>
      <c r="N1944" s="365" t="s">
        <v>138</v>
      </c>
      <c r="O1944" s="365" t="s">
        <v>138</v>
      </c>
      <c r="P1944" s="276"/>
      <c r="Q1944" s="276"/>
      <c r="R1944" s="276">
        <v>53</v>
      </c>
    </row>
    <row r="1945" spans="1:18" ht="48">
      <c r="A1945" s="277">
        <v>369</v>
      </c>
      <c r="B1945" s="278" t="s">
        <v>3458</v>
      </c>
      <c r="C1945" s="279" t="s">
        <v>3459</v>
      </c>
      <c r="D1945" s="280">
        <v>11.95</v>
      </c>
      <c r="E1945" s="280">
        <v>11.22</v>
      </c>
      <c r="F1945" s="280">
        <v>0.73</v>
      </c>
      <c r="G1945" s="280"/>
      <c r="H1945" s="281">
        <v>138.11000000000001</v>
      </c>
      <c r="I1945" s="281">
        <v>133.38</v>
      </c>
      <c r="J1945" s="281">
        <v>4.7300000000000004</v>
      </c>
      <c r="K1945" s="281"/>
      <c r="L1945" s="366">
        <v>11.557322175732219</v>
      </c>
      <c r="M1945" s="366">
        <v>11.887700534759357</v>
      </c>
      <c r="N1945" s="366">
        <v>6.4794520547945211</v>
      </c>
      <c r="O1945" s="366" t="s">
        <v>138</v>
      </c>
      <c r="P1945" s="282"/>
      <c r="Q1945" s="282"/>
      <c r="R1945" s="282">
        <v>53</v>
      </c>
    </row>
    <row r="1946" spans="1:18" ht="12.75">
      <c r="A1946" s="101" t="s">
        <v>3460</v>
      </c>
      <c r="B1946" s="100"/>
      <c r="C1946" s="100"/>
      <c r="D1946" s="100"/>
      <c r="E1946" s="100"/>
      <c r="F1946" s="100"/>
      <c r="G1946" s="100"/>
      <c r="H1946" s="100"/>
      <c r="I1946" s="100"/>
      <c r="J1946" s="100"/>
      <c r="K1946" s="100"/>
      <c r="L1946" s="100"/>
      <c r="M1946" s="100"/>
      <c r="N1946" s="100"/>
      <c r="O1946" s="100"/>
      <c r="P1946" s="100"/>
      <c r="Q1946" s="100"/>
      <c r="R1946" s="100"/>
    </row>
    <row r="1947" spans="1:18" ht="36">
      <c r="A1947" s="272">
        <v>370</v>
      </c>
      <c r="B1947" s="269" t="s">
        <v>3461</v>
      </c>
      <c r="C1947" s="273" t="s">
        <v>3462</v>
      </c>
      <c r="D1947" s="274">
        <v>183.19</v>
      </c>
      <c r="E1947" s="274">
        <v>28.73</v>
      </c>
      <c r="F1947" s="274">
        <v>2.93</v>
      </c>
      <c r="G1947" s="274">
        <v>151.53</v>
      </c>
      <c r="H1947" s="275">
        <v>1319.93</v>
      </c>
      <c r="I1947" s="275">
        <v>341.64</v>
      </c>
      <c r="J1947" s="275">
        <v>18.91</v>
      </c>
      <c r="K1947" s="275">
        <v>959.38</v>
      </c>
      <c r="L1947" s="365">
        <v>7.2052513783503471</v>
      </c>
      <c r="M1947" s="365">
        <v>11.891402714932125</v>
      </c>
      <c r="N1947" s="365">
        <v>6.4539249146757678</v>
      </c>
      <c r="O1947" s="365">
        <v>6.3312875338216852</v>
      </c>
      <c r="P1947" s="276"/>
      <c r="Q1947" s="276"/>
      <c r="R1947" s="276">
        <v>54</v>
      </c>
    </row>
    <row r="1948" spans="1:18" ht="36">
      <c r="A1948" s="272">
        <v>371</v>
      </c>
      <c r="B1948" s="269" t="s">
        <v>3463</v>
      </c>
      <c r="C1948" s="273" t="s">
        <v>3464</v>
      </c>
      <c r="D1948" s="274">
        <v>120.77</v>
      </c>
      <c r="E1948" s="274">
        <v>22.53</v>
      </c>
      <c r="F1948" s="274">
        <v>1.46</v>
      </c>
      <c r="G1948" s="274">
        <v>96.78</v>
      </c>
      <c r="H1948" s="275">
        <v>834.28</v>
      </c>
      <c r="I1948" s="275">
        <v>267.93</v>
      </c>
      <c r="J1948" s="275">
        <v>9.4499999999999993</v>
      </c>
      <c r="K1948" s="275">
        <v>556.9</v>
      </c>
      <c r="L1948" s="365">
        <v>6.9080069553697108</v>
      </c>
      <c r="M1948" s="365">
        <v>11.892143808255659</v>
      </c>
      <c r="N1948" s="365">
        <v>6.4726027397260273</v>
      </c>
      <c r="O1948" s="365">
        <v>5.7542880760487698</v>
      </c>
      <c r="P1948" s="276"/>
      <c r="Q1948" s="276"/>
      <c r="R1948" s="276">
        <v>54</v>
      </c>
    </row>
    <row r="1949" spans="1:18" ht="36">
      <c r="A1949" s="272">
        <v>372</v>
      </c>
      <c r="B1949" s="269" t="s">
        <v>3465</v>
      </c>
      <c r="C1949" s="273" t="s">
        <v>3466</v>
      </c>
      <c r="D1949" s="274">
        <v>1.87</v>
      </c>
      <c r="E1949" s="274">
        <v>1.87</v>
      </c>
      <c r="F1949" s="274"/>
      <c r="G1949" s="274"/>
      <c r="H1949" s="275">
        <v>22.23</v>
      </c>
      <c r="I1949" s="275">
        <v>22.23</v>
      </c>
      <c r="J1949" s="275"/>
      <c r="K1949" s="275"/>
      <c r="L1949" s="365">
        <v>11.887700534759357</v>
      </c>
      <c r="M1949" s="365">
        <v>11.887700534759357</v>
      </c>
      <c r="N1949" s="365" t="s">
        <v>138</v>
      </c>
      <c r="O1949" s="365" t="s">
        <v>138</v>
      </c>
      <c r="P1949" s="276"/>
      <c r="Q1949" s="276"/>
      <c r="R1949" s="276">
        <v>54</v>
      </c>
    </row>
    <row r="1950" spans="1:18" ht="36">
      <c r="A1950" s="272">
        <v>373</v>
      </c>
      <c r="B1950" s="269" t="s">
        <v>3467</v>
      </c>
      <c r="C1950" s="273" t="s">
        <v>3468</v>
      </c>
      <c r="D1950" s="274">
        <v>5.51</v>
      </c>
      <c r="E1950" s="274">
        <v>5.51</v>
      </c>
      <c r="F1950" s="274"/>
      <c r="G1950" s="274"/>
      <c r="H1950" s="275">
        <v>65.52</v>
      </c>
      <c r="I1950" s="275">
        <v>65.52</v>
      </c>
      <c r="J1950" s="275"/>
      <c r="K1950" s="275"/>
      <c r="L1950" s="365">
        <v>11.891107078039926</v>
      </c>
      <c r="M1950" s="365">
        <v>11.891107078039926</v>
      </c>
      <c r="N1950" s="365" t="s">
        <v>138</v>
      </c>
      <c r="O1950" s="365" t="s">
        <v>138</v>
      </c>
      <c r="P1950" s="276"/>
      <c r="Q1950" s="276"/>
      <c r="R1950" s="276">
        <v>54</v>
      </c>
    </row>
    <row r="1951" spans="1:18" ht="60">
      <c r="A1951" s="272">
        <v>374</v>
      </c>
      <c r="B1951" s="269" t="s">
        <v>3469</v>
      </c>
      <c r="C1951" s="273" t="s">
        <v>3470</v>
      </c>
      <c r="D1951" s="274">
        <v>13.19</v>
      </c>
      <c r="E1951" s="274">
        <v>13.19</v>
      </c>
      <c r="F1951" s="274"/>
      <c r="G1951" s="274"/>
      <c r="H1951" s="275">
        <v>156.78</v>
      </c>
      <c r="I1951" s="275">
        <v>156.78</v>
      </c>
      <c r="J1951" s="275"/>
      <c r="K1951" s="275"/>
      <c r="L1951" s="365">
        <v>11.886277482941622</v>
      </c>
      <c r="M1951" s="365">
        <v>11.886277482941622</v>
      </c>
      <c r="N1951" s="365" t="s">
        <v>138</v>
      </c>
      <c r="O1951" s="365" t="s">
        <v>138</v>
      </c>
      <c r="P1951" s="276"/>
      <c r="Q1951" s="276"/>
      <c r="R1951" s="276">
        <v>54</v>
      </c>
    </row>
    <row r="1952" spans="1:18" ht="60">
      <c r="A1952" s="272">
        <v>375</v>
      </c>
      <c r="B1952" s="269" t="s">
        <v>3471</v>
      </c>
      <c r="C1952" s="273" t="s">
        <v>3472</v>
      </c>
      <c r="D1952" s="274">
        <v>16.920000000000002</v>
      </c>
      <c r="E1952" s="274">
        <v>16.920000000000002</v>
      </c>
      <c r="F1952" s="274"/>
      <c r="G1952" s="274"/>
      <c r="H1952" s="275">
        <v>201.24</v>
      </c>
      <c r="I1952" s="275">
        <v>201.24</v>
      </c>
      <c r="J1952" s="275"/>
      <c r="K1952" s="275"/>
      <c r="L1952" s="365">
        <v>11.893617021276595</v>
      </c>
      <c r="M1952" s="365">
        <v>11.893617021276595</v>
      </c>
      <c r="N1952" s="365" t="s">
        <v>138</v>
      </c>
      <c r="O1952" s="365" t="s">
        <v>138</v>
      </c>
      <c r="P1952" s="276"/>
      <c r="Q1952" s="276"/>
      <c r="R1952" s="276">
        <v>54</v>
      </c>
    </row>
    <row r="1953" spans="1:18" ht="48">
      <c r="A1953" s="277">
        <v>376</v>
      </c>
      <c r="B1953" s="278" t="s">
        <v>3473</v>
      </c>
      <c r="C1953" s="279" t="s">
        <v>3474</v>
      </c>
      <c r="D1953" s="280">
        <v>19.010000000000002</v>
      </c>
      <c r="E1953" s="280">
        <v>17.91</v>
      </c>
      <c r="F1953" s="280">
        <v>1.1000000000000001</v>
      </c>
      <c r="G1953" s="280"/>
      <c r="H1953" s="281">
        <v>220.03</v>
      </c>
      <c r="I1953" s="281">
        <v>212.94</v>
      </c>
      <c r="J1953" s="281">
        <v>7.09</v>
      </c>
      <c r="K1953" s="281"/>
      <c r="L1953" s="366">
        <v>11.574434508153603</v>
      </c>
      <c r="M1953" s="366">
        <v>11.889447236180905</v>
      </c>
      <c r="N1953" s="366">
        <v>6.4454545454545444</v>
      </c>
      <c r="O1953" s="366" t="s">
        <v>138</v>
      </c>
      <c r="P1953" s="282"/>
      <c r="Q1953" s="282"/>
      <c r="R1953" s="282">
        <v>54</v>
      </c>
    </row>
    <row r="1954" spans="1:18" ht="12.75">
      <c r="A1954" s="101" t="s">
        <v>3475</v>
      </c>
      <c r="B1954" s="100"/>
      <c r="C1954" s="100"/>
      <c r="D1954" s="100"/>
      <c r="E1954" s="100"/>
      <c r="F1954" s="100"/>
      <c r="G1954" s="100"/>
      <c r="H1954" s="100"/>
      <c r="I1954" s="100"/>
      <c r="J1954" s="100"/>
      <c r="K1954" s="100"/>
      <c r="L1954" s="100"/>
      <c r="M1954" s="100"/>
      <c r="N1954" s="100"/>
      <c r="O1954" s="100"/>
      <c r="P1954" s="100"/>
      <c r="Q1954" s="100"/>
      <c r="R1954" s="100"/>
    </row>
    <row r="1955" spans="1:18" ht="24">
      <c r="A1955" s="272">
        <v>377</v>
      </c>
      <c r="B1955" s="269" t="s">
        <v>3476</v>
      </c>
      <c r="C1955" s="273" t="s">
        <v>3477</v>
      </c>
      <c r="D1955" s="274">
        <v>84.34</v>
      </c>
      <c r="E1955" s="274">
        <v>33.24</v>
      </c>
      <c r="F1955" s="274"/>
      <c r="G1955" s="274">
        <v>51.1</v>
      </c>
      <c r="H1955" s="275">
        <v>800.22</v>
      </c>
      <c r="I1955" s="275">
        <v>395.2</v>
      </c>
      <c r="J1955" s="275"/>
      <c r="K1955" s="275">
        <v>405.02</v>
      </c>
      <c r="L1955" s="365">
        <v>9.488024662082049</v>
      </c>
      <c r="M1955" s="365">
        <v>11.889290012033694</v>
      </c>
      <c r="N1955" s="365" t="s">
        <v>138</v>
      </c>
      <c r="O1955" s="365">
        <v>7.9260273972602731</v>
      </c>
      <c r="P1955" s="276"/>
      <c r="Q1955" s="276"/>
      <c r="R1955" s="276">
        <v>55</v>
      </c>
    </row>
    <row r="1956" spans="1:18" ht="24">
      <c r="A1956" s="272">
        <v>378</v>
      </c>
      <c r="B1956" s="269" t="s">
        <v>3478</v>
      </c>
      <c r="C1956" s="273" t="s">
        <v>3479</v>
      </c>
      <c r="D1956" s="274">
        <v>53.48</v>
      </c>
      <c r="E1956" s="274">
        <v>24.24</v>
      </c>
      <c r="F1956" s="274"/>
      <c r="G1956" s="274">
        <v>29.24</v>
      </c>
      <c r="H1956" s="275">
        <v>560.37</v>
      </c>
      <c r="I1956" s="275">
        <v>288.25</v>
      </c>
      <c r="J1956" s="275"/>
      <c r="K1956" s="275">
        <v>272.12</v>
      </c>
      <c r="L1956" s="365">
        <v>10.478122662677638</v>
      </c>
      <c r="M1956" s="365">
        <v>11.891501650165017</v>
      </c>
      <c r="N1956" s="365" t="s">
        <v>138</v>
      </c>
      <c r="O1956" s="365">
        <v>9.3064295485636119</v>
      </c>
      <c r="P1956" s="276"/>
      <c r="Q1956" s="276"/>
      <c r="R1956" s="276">
        <v>55</v>
      </c>
    </row>
    <row r="1957" spans="1:18" ht="36">
      <c r="A1957" s="272">
        <v>379</v>
      </c>
      <c r="B1957" s="269" t="s">
        <v>3480</v>
      </c>
      <c r="C1957" s="273" t="s">
        <v>3481</v>
      </c>
      <c r="D1957" s="274">
        <v>1.39</v>
      </c>
      <c r="E1957" s="274">
        <v>1.39</v>
      </c>
      <c r="F1957" s="274"/>
      <c r="G1957" s="274"/>
      <c r="H1957" s="275">
        <v>16.55</v>
      </c>
      <c r="I1957" s="275">
        <v>16.55</v>
      </c>
      <c r="J1957" s="275"/>
      <c r="K1957" s="275"/>
      <c r="L1957" s="366">
        <v>11.89</v>
      </c>
      <c r="M1957" s="366">
        <v>11.89</v>
      </c>
      <c r="N1957" s="365" t="s">
        <v>138</v>
      </c>
      <c r="O1957" s="365" t="s">
        <v>138</v>
      </c>
      <c r="P1957" s="276"/>
      <c r="Q1957" s="276"/>
      <c r="R1957" s="276">
        <v>55</v>
      </c>
    </row>
    <row r="1958" spans="1:18" ht="36">
      <c r="A1958" s="272">
        <v>380</v>
      </c>
      <c r="B1958" s="269" t="s">
        <v>3482</v>
      </c>
      <c r="C1958" s="273" t="s">
        <v>3483</v>
      </c>
      <c r="D1958" s="274">
        <v>4.3899999999999997</v>
      </c>
      <c r="E1958" s="274">
        <v>4.3899999999999997</v>
      </c>
      <c r="F1958" s="274"/>
      <c r="G1958" s="274"/>
      <c r="H1958" s="275">
        <v>52.21</v>
      </c>
      <c r="I1958" s="275">
        <v>52.21</v>
      </c>
      <c r="J1958" s="275"/>
      <c r="K1958" s="275"/>
      <c r="L1958" s="365">
        <v>11.892938496583145</v>
      </c>
      <c r="M1958" s="365">
        <v>11.892938496583145</v>
      </c>
      <c r="N1958" s="365" t="s">
        <v>138</v>
      </c>
      <c r="O1958" s="365" t="s">
        <v>138</v>
      </c>
      <c r="P1958" s="276"/>
      <c r="Q1958" s="276"/>
      <c r="R1958" s="276">
        <v>55</v>
      </c>
    </row>
    <row r="1959" spans="1:18" ht="48">
      <c r="A1959" s="272">
        <v>381</v>
      </c>
      <c r="B1959" s="269" t="s">
        <v>3484</v>
      </c>
      <c r="C1959" s="273" t="s">
        <v>3485</v>
      </c>
      <c r="D1959" s="274">
        <v>9.75</v>
      </c>
      <c r="E1959" s="274">
        <v>9.75</v>
      </c>
      <c r="F1959" s="274"/>
      <c r="G1959" s="274"/>
      <c r="H1959" s="275">
        <v>115.88</v>
      </c>
      <c r="I1959" s="275">
        <v>115.88</v>
      </c>
      <c r="J1959" s="275"/>
      <c r="K1959" s="275"/>
      <c r="L1959" s="365">
        <v>11.885128205128204</v>
      </c>
      <c r="M1959" s="365">
        <v>11.885128205128204</v>
      </c>
      <c r="N1959" s="365" t="s">
        <v>138</v>
      </c>
      <c r="O1959" s="365" t="s">
        <v>138</v>
      </c>
      <c r="P1959" s="276"/>
      <c r="Q1959" s="276"/>
      <c r="R1959" s="276">
        <v>55</v>
      </c>
    </row>
    <row r="1960" spans="1:18" ht="48">
      <c r="A1960" s="272">
        <v>382</v>
      </c>
      <c r="B1960" s="269" t="s">
        <v>3486</v>
      </c>
      <c r="C1960" s="273" t="s">
        <v>3487</v>
      </c>
      <c r="D1960" s="274">
        <v>12.64</v>
      </c>
      <c r="E1960" s="274">
        <v>12.64</v>
      </c>
      <c r="F1960" s="274"/>
      <c r="G1960" s="274"/>
      <c r="H1960" s="275">
        <v>150.26</v>
      </c>
      <c r="I1960" s="275">
        <v>150.26</v>
      </c>
      <c r="J1960" s="275"/>
      <c r="K1960" s="275"/>
      <c r="L1960" s="365">
        <v>11.8876582278481</v>
      </c>
      <c r="M1960" s="365">
        <v>11.8876582278481</v>
      </c>
      <c r="N1960" s="365" t="s">
        <v>138</v>
      </c>
      <c r="O1960" s="365" t="s">
        <v>138</v>
      </c>
      <c r="P1960" s="276"/>
      <c r="Q1960" s="276"/>
      <c r="R1960" s="276">
        <v>55</v>
      </c>
    </row>
    <row r="1961" spans="1:18" ht="48">
      <c r="A1961" s="277">
        <v>383</v>
      </c>
      <c r="B1961" s="278" t="s">
        <v>3488</v>
      </c>
      <c r="C1961" s="279" t="s">
        <v>3489</v>
      </c>
      <c r="D1961" s="280">
        <v>15.1</v>
      </c>
      <c r="E1961" s="280">
        <v>15.1</v>
      </c>
      <c r="F1961" s="280"/>
      <c r="G1961" s="280"/>
      <c r="H1961" s="281">
        <v>179.55</v>
      </c>
      <c r="I1961" s="281">
        <v>179.55</v>
      </c>
      <c r="J1961" s="281"/>
      <c r="K1961" s="281"/>
      <c r="L1961" s="366">
        <v>11.890728476821193</v>
      </c>
      <c r="M1961" s="366">
        <v>11.890728476821193</v>
      </c>
      <c r="N1961" s="366" t="s">
        <v>138</v>
      </c>
      <c r="O1961" s="366" t="s">
        <v>138</v>
      </c>
      <c r="P1961" s="282"/>
      <c r="Q1961" s="282"/>
      <c r="R1961" s="282">
        <v>55</v>
      </c>
    </row>
    <row r="1962" spans="1:18" ht="12.75">
      <c r="A1962" s="101" t="s">
        <v>3490</v>
      </c>
      <c r="B1962" s="100"/>
      <c r="C1962" s="100"/>
      <c r="D1962" s="100"/>
      <c r="E1962" s="100"/>
      <c r="F1962" s="100"/>
      <c r="G1962" s="100"/>
      <c r="H1962" s="100"/>
      <c r="I1962" s="100"/>
      <c r="J1962" s="100"/>
      <c r="K1962" s="100"/>
      <c r="L1962" s="100"/>
      <c r="M1962" s="100"/>
      <c r="N1962" s="100"/>
      <c r="O1962" s="100"/>
      <c r="P1962" s="100"/>
      <c r="Q1962" s="100"/>
      <c r="R1962" s="100"/>
    </row>
    <row r="1963" spans="1:18" ht="36">
      <c r="A1963" s="272">
        <v>384</v>
      </c>
      <c r="B1963" s="269" t="s">
        <v>3491</v>
      </c>
      <c r="C1963" s="273" t="s">
        <v>3492</v>
      </c>
      <c r="D1963" s="274">
        <v>30.53</v>
      </c>
      <c r="E1963" s="274">
        <v>19.5</v>
      </c>
      <c r="F1963" s="274"/>
      <c r="G1963" s="274">
        <v>11.03</v>
      </c>
      <c r="H1963" s="275">
        <v>305.33</v>
      </c>
      <c r="I1963" s="275">
        <v>231.9</v>
      </c>
      <c r="J1963" s="275"/>
      <c r="K1963" s="275">
        <v>73.430000000000007</v>
      </c>
      <c r="L1963" s="365">
        <v>10.000982640026203</v>
      </c>
      <c r="M1963" s="365">
        <v>11.892307692307693</v>
      </c>
      <c r="N1963" s="365" t="s">
        <v>138</v>
      </c>
      <c r="O1963" s="365">
        <v>6.6572982774252054</v>
      </c>
      <c r="P1963" s="276"/>
      <c r="Q1963" s="276"/>
      <c r="R1963" s="276">
        <v>56</v>
      </c>
    </row>
    <row r="1964" spans="1:18" ht="36">
      <c r="A1964" s="272">
        <v>385</v>
      </c>
      <c r="B1964" s="269" t="s">
        <v>3493</v>
      </c>
      <c r="C1964" s="273" t="s">
        <v>3494</v>
      </c>
      <c r="D1964" s="274">
        <v>21.73</v>
      </c>
      <c r="E1964" s="274">
        <v>14.86</v>
      </c>
      <c r="F1964" s="274"/>
      <c r="G1964" s="274">
        <v>6.87</v>
      </c>
      <c r="H1964" s="275">
        <v>228.58</v>
      </c>
      <c r="I1964" s="275">
        <v>176.69</v>
      </c>
      <c r="J1964" s="275"/>
      <c r="K1964" s="275">
        <v>51.89</v>
      </c>
      <c r="L1964" s="365">
        <v>10.519098021168892</v>
      </c>
      <c r="M1964" s="365">
        <v>11.890309555854644</v>
      </c>
      <c r="N1964" s="365" t="s">
        <v>138</v>
      </c>
      <c r="O1964" s="365">
        <v>7.5531295487627368</v>
      </c>
      <c r="P1964" s="276"/>
      <c r="Q1964" s="276"/>
      <c r="R1964" s="276">
        <v>56</v>
      </c>
    </row>
    <row r="1965" spans="1:18" ht="48">
      <c r="A1965" s="272">
        <v>386</v>
      </c>
      <c r="B1965" s="269" t="s">
        <v>3495</v>
      </c>
      <c r="C1965" s="273" t="s">
        <v>3496</v>
      </c>
      <c r="D1965" s="274">
        <v>1.1399999999999999</v>
      </c>
      <c r="E1965" s="274">
        <v>1.1399999999999999</v>
      </c>
      <c r="F1965" s="274"/>
      <c r="G1965" s="274"/>
      <c r="H1965" s="275">
        <v>13.5</v>
      </c>
      <c r="I1965" s="275">
        <v>13.5</v>
      </c>
      <c r="J1965" s="275"/>
      <c r="K1965" s="275"/>
      <c r="L1965" s="366">
        <v>11.89</v>
      </c>
      <c r="M1965" s="366">
        <v>11.89</v>
      </c>
      <c r="N1965" s="365" t="s">
        <v>138</v>
      </c>
      <c r="O1965" s="365" t="s">
        <v>138</v>
      </c>
      <c r="P1965" s="276"/>
      <c r="Q1965" s="276"/>
      <c r="R1965" s="276">
        <v>56</v>
      </c>
    </row>
    <row r="1966" spans="1:18" ht="48">
      <c r="A1966" s="272">
        <v>387</v>
      </c>
      <c r="B1966" s="269" t="s">
        <v>3497</v>
      </c>
      <c r="C1966" s="273" t="s">
        <v>3498</v>
      </c>
      <c r="D1966" s="274">
        <v>4.2300000000000004</v>
      </c>
      <c r="E1966" s="274">
        <v>4.2300000000000004</v>
      </c>
      <c r="F1966" s="274"/>
      <c r="G1966" s="274"/>
      <c r="H1966" s="275">
        <v>50.31</v>
      </c>
      <c r="I1966" s="275">
        <v>50.31</v>
      </c>
      <c r="J1966" s="275"/>
      <c r="K1966" s="275"/>
      <c r="L1966" s="365">
        <v>11.893617021276595</v>
      </c>
      <c r="M1966" s="365">
        <v>11.893617021276595</v>
      </c>
      <c r="N1966" s="365" t="s">
        <v>138</v>
      </c>
      <c r="O1966" s="365" t="s">
        <v>138</v>
      </c>
      <c r="P1966" s="276"/>
      <c r="Q1966" s="276"/>
      <c r="R1966" s="276">
        <v>56</v>
      </c>
    </row>
    <row r="1967" spans="1:18" ht="60">
      <c r="A1967" s="272">
        <v>388</v>
      </c>
      <c r="B1967" s="269" t="s">
        <v>3499</v>
      </c>
      <c r="C1967" s="273" t="s">
        <v>3500</v>
      </c>
      <c r="D1967" s="274">
        <v>7.43</v>
      </c>
      <c r="E1967" s="274">
        <v>7.43</v>
      </c>
      <c r="F1967" s="274"/>
      <c r="G1967" s="274"/>
      <c r="H1967" s="275">
        <v>88.34</v>
      </c>
      <c r="I1967" s="275">
        <v>88.34</v>
      </c>
      <c r="J1967" s="275"/>
      <c r="K1967" s="275"/>
      <c r="L1967" s="365">
        <v>11.889636608344549</v>
      </c>
      <c r="M1967" s="365">
        <v>11.889636608344549</v>
      </c>
      <c r="N1967" s="365" t="s">
        <v>138</v>
      </c>
      <c r="O1967" s="365" t="s">
        <v>138</v>
      </c>
      <c r="P1967" s="276"/>
      <c r="Q1967" s="276"/>
      <c r="R1967" s="276">
        <v>56</v>
      </c>
    </row>
    <row r="1968" spans="1:18" ht="60">
      <c r="A1968" s="272">
        <v>389</v>
      </c>
      <c r="B1968" s="269" t="s">
        <v>3501</v>
      </c>
      <c r="C1968" s="273" t="s">
        <v>3502</v>
      </c>
      <c r="D1968" s="274">
        <v>10.42</v>
      </c>
      <c r="E1968" s="274">
        <v>10.42</v>
      </c>
      <c r="F1968" s="274"/>
      <c r="G1968" s="274"/>
      <c r="H1968" s="275">
        <v>123.93</v>
      </c>
      <c r="I1968" s="275">
        <v>123.93</v>
      </c>
      <c r="J1968" s="275"/>
      <c r="K1968" s="275"/>
      <c r="L1968" s="365">
        <v>11.893474088291747</v>
      </c>
      <c r="M1968" s="365">
        <v>11.893474088291747</v>
      </c>
      <c r="N1968" s="365" t="s">
        <v>138</v>
      </c>
      <c r="O1968" s="365" t="s">
        <v>138</v>
      </c>
      <c r="P1968" s="276"/>
      <c r="Q1968" s="276"/>
      <c r="R1968" s="276">
        <v>56</v>
      </c>
    </row>
    <row r="1969" spans="1:18" ht="48">
      <c r="A1969" s="277">
        <v>390</v>
      </c>
      <c r="B1969" s="278" t="s">
        <v>3503</v>
      </c>
      <c r="C1969" s="279" t="s">
        <v>3504</v>
      </c>
      <c r="D1969" s="280">
        <v>9.39</v>
      </c>
      <c r="E1969" s="280">
        <v>9.39</v>
      </c>
      <c r="F1969" s="280"/>
      <c r="G1969" s="280"/>
      <c r="H1969" s="281">
        <v>111.66</v>
      </c>
      <c r="I1969" s="281">
        <v>111.66</v>
      </c>
      <c r="J1969" s="281"/>
      <c r="K1969" s="281"/>
      <c r="L1969" s="366">
        <v>11.891373801916933</v>
      </c>
      <c r="M1969" s="366">
        <v>11.891373801916933</v>
      </c>
      <c r="N1969" s="366" t="s">
        <v>138</v>
      </c>
      <c r="O1969" s="366" t="s">
        <v>138</v>
      </c>
      <c r="P1969" s="282"/>
      <c r="Q1969" s="282"/>
      <c r="R1969" s="282">
        <v>56</v>
      </c>
    </row>
    <row r="1970" spans="1:18" ht="12.75">
      <c r="A1970" s="101" t="s">
        <v>3505</v>
      </c>
      <c r="B1970" s="100"/>
      <c r="C1970" s="100"/>
      <c r="D1970" s="100"/>
      <c r="E1970" s="100"/>
      <c r="F1970" s="100"/>
      <c r="G1970" s="100"/>
      <c r="H1970" s="100"/>
      <c r="I1970" s="100"/>
      <c r="J1970" s="100"/>
      <c r="K1970" s="100"/>
      <c r="L1970" s="100"/>
      <c r="M1970" s="100"/>
      <c r="N1970" s="100"/>
      <c r="O1970" s="100"/>
      <c r="P1970" s="100"/>
      <c r="Q1970" s="100"/>
      <c r="R1970" s="100"/>
    </row>
    <row r="1971" spans="1:18" ht="36">
      <c r="A1971" s="272">
        <v>391</v>
      </c>
      <c r="B1971" s="269" t="s">
        <v>3506</v>
      </c>
      <c r="C1971" s="273" t="s">
        <v>3507</v>
      </c>
      <c r="D1971" s="274">
        <v>48.08</v>
      </c>
      <c r="E1971" s="274">
        <v>22.5</v>
      </c>
      <c r="F1971" s="274"/>
      <c r="G1971" s="274">
        <v>25.58</v>
      </c>
      <c r="H1971" s="275">
        <v>435.5</v>
      </c>
      <c r="I1971" s="275">
        <v>267.49</v>
      </c>
      <c r="J1971" s="275"/>
      <c r="K1971" s="275">
        <v>168.01</v>
      </c>
      <c r="L1971" s="365">
        <v>9.0578202995008326</v>
      </c>
      <c r="M1971" s="365">
        <v>11.888444444444445</v>
      </c>
      <c r="N1971" s="365" t="s">
        <v>138</v>
      </c>
      <c r="O1971" s="365">
        <v>6.5680218921032054</v>
      </c>
      <c r="P1971" s="276"/>
      <c r="Q1971" s="276"/>
      <c r="R1971" s="276">
        <v>57</v>
      </c>
    </row>
    <row r="1972" spans="1:18" ht="36">
      <c r="A1972" s="272">
        <v>392</v>
      </c>
      <c r="B1972" s="269" t="s">
        <v>3508</v>
      </c>
      <c r="C1972" s="273" t="s">
        <v>3509</v>
      </c>
      <c r="D1972" s="274">
        <v>33.03</v>
      </c>
      <c r="E1972" s="274">
        <v>17.03</v>
      </c>
      <c r="F1972" s="274"/>
      <c r="G1972" s="274">
        <v>16</v>
      </c>
      <c r="H1972" s="275">
        <v>323.97000000000003</v>
      </c>
      <c r="I1972" s="275">
        <v>202.46</v>
      </c>
      <c r="J1972" s="275"/>
      <c r="K1972" s="275">
        <v>121.51</v>
      </c>
      <c r="L1972" s="365">
        <v>9.8083560399636696</v>
      </c>
      <c r="M1972" s="365">
        <v>11.888432178508515</v>
      </c>
      <c r="N1972" s="365" t="s">
        <v>138</v>
      </c>
      <c r="O1972" s="365">
        <v>7.5943750000000003</v>
      </c>
      <c r="P1972" s="276"/>
      <c r="Q1972" s="276"/>
      <c r="R1972" s="276">
        <v>57</v>
      </c>
    </row>
    <row r="1973" spans="1:18" ht="48">
      <c r="A1973" s="272">
        <v>393</v>
      </c>
      <c r="B1973" s="269" t="s">
        <v>3510</v>
      </c>
      <c r="C1973" s="273" t="s">
        <v>3511</v>
      </c>
      <c r="D1973" s="274">
        <v>1.44</v>
      </c>
      <c r="E1973" s="274">
        <v>1.44</v>
      </c>
      <c r="F1973" s="274"/>
      <c r="G1973" s="274"/>
      <c r="H1973" s="275">
        <v>17.18</v>
      </c>
      <c r="I1973" s="275">
        <v>17.18</v>
      </c>
      <c r="J1973" s="275"/>
      <c r="K1973" s="275"/>
      <c r="L1973" s="366">
        <v>11.89</v>
      </c>
      <c r="M1973" s="366">
        <v>11.89</v>
      </c>
      <c r="N1973" s="365" t="s">
        <v>138</v>
      </c>
      <c r="O1973" s="365" t="s">
        <v>138</v>
      </c>
      <c r="P1973" s="276"/>
      <c r="Q1973" s="276"/>
      <c r="R1973" s="276">
        <v>57</v>
      </c>
    </row>
    <row r="1974" spans="1:18" ht="48">
      <c r="A1974" s="272">
        <v>394</v>
      </c>
      <c r="B1974" s="269" t="s">
        <v>3512</v>
      </c>
      <c r="C1974" s="273" t="s">
        <v>3513</v>
      </c>
      <c r="D1974" s="274">
        <v>5.78</v>
      </c>
      <c r="E1974" s="274">
        <v>5.78</v>
      </c>
      <c r="F1974" s="274"/>
      <c r="G1974" s="274"/>
      <c r="H1974" s="275">
        <v>68.709999999999994</v>
      </c>
      <c r="I1974" s="275">
        <v>68.709999999999994</v>
      </c>
      <c r="J1974" s="275"/>
      <c r="K1974" s="275"/>
      <c r="L1974" s="365">
        <v>11.887543252595155</v>
      </c>
      <c r="M1974" s="365">
        <v>11.887543252595155</v>
      </c>
      <c r="N1974" s="365" t="s">
        <v>138</v>
      </c>
      <c r="O1974" s="365" t="s">
        <v>138</v>
      </c>
      <c r="P1974" s="276"/>
      <c r="Q1974" s="276"/>
      <c r="R1974" s="276">
        <v>57</v>
      </c>
    </row>
    <row r="1975" spans="1:18" ht="60">
      <c r="A1975" s="272">
        <v>395</v>
      </c>
      <c r="B1975" s="269" t="s">
        <v>3514</v>
      </c>
      <c r="C1975" s="273" t="s">
        <v>3515</v>
      </c>
      <c r="D1975" s="274">
        <v>10.220000000000001</v>
      </c>
      <c r="E1975" s="274">
        <v>10.220000000000001</v>
      </c>
      <c r="F1975" s="274"/>
      <c r="G1975" s="274"/>
      <c r="H1975" s="275">
        <v>121.47</v>
      </c>
      <c r="I1975" s="275">
        <v>121.47</v>
      </c>
      <c r="J1975" s="275"/>
      <c r="K1975" s="275"/>
      <c r="L1975" s="365">
        <v>11.885518590998043</v>
      </c>
      <c r="M1975" s="365">
        <v>11.885518590998043</v>
      </c>
      <c r="N1975" s="365" t="s">
        <v>138</v>
      </c>
      <c r="O1975" s="365" t="s">
        <v>138</v>
      </c>
      <c r="P1975" s="276"/>
      <c r="Q1975" s="276"/>
      <c r="R1975" s="276">
        <v>57</v>
      </c>
    </row>
    <row r="1976" spans="1:18" ht="60">
      <c r="A1976" s="272">
        <v>396</v>
      </c>
      <c r="B1976" s="269" t="s">
        <v>3516</v>
      </c>
      <c r="C1976" s="273" t="s">
        <v>3517</v>
      </c>
      <c r="D1976" s="274">
        <v>14.55</v>
      </c>
      <c r="E1976" s="274">
        <v>14.55</v>
      </c>
      <c r="F1976" s="274"/>
      <c r="G1976" s="274"/>
      <c r="H1976" s="275">
        <v>173.01</v>
      </c>
      <c r="I1976" s="275">
        <v>173.01</v>
      </c>
      <c r="J1976" s="275"/>
      <c r="K1976" s="275"/>
      <c r="L1976" s="365">
        <v>11.890721649484535</v>
      </c>
      <c r="M1976" s="365">
        <v>11.890721649484535</v>
      </c>
      <c r="N1976" s="365" t="s">
        <v>138</v>
      </c>
      <c r="O1976" s="365" t="s">
        <v>138</v>
      </c>
      <c r="P1976" s="276"/>
      <c r="Q1976" s="276"/>
      <c r="R1976" s="276">
        <v>57</v>
      </c>
    </row>
    <row r="1977" spans="1:18" ht="48">
      <c r="A1977" s="277">
        <v>397</v>
      </c>
      <c r="B1977" s="278" t="s">
        <v>3518</v>
      </c>
      <c r="C1977" s="279" t="s">
        <v>3519</v>
      </c>
      <c r="D1977" s="280">
        <v>13</v>
      </c>
      <c r="E1977" s="280">
        <v>13</v>
      </c>
      <c r="F1977" s="280"/>
      <c r="G1977" s="280"/>
      <c r="H1977" s="281">
        <v>154.6</v>
      </c>
      <c r="I1977" s="281">
        <v>154.6</v>
      </c>
      <c r="J1977" s="281"/>
      <c r="K1977" s="281"/>
      <c r="L1977" s="366">
        <v>11.892307692307693</v>
      </c>
      <c r="M1977" s="366">
        <v>11.892307692307693</v>
      </c>
      <c r="N1977" s="366" t="s">
        <v>138</v>
      </c>
      <c r="O1977" s="366" t="s">
        <v>138</v>
      </c>
      <c r="P1977" s="282"/>
      <c r="Q1977" s="282"/>
      <c r="R1977" s="282">
        <v>57</v>
      </c>
    </row>
    <row r="1978" spans="1:18" ht="12.75">
      <c r="A1978" s="101" t="s">
        <v>3520</v>
      </c>
      <c r="B1978" s="100"/>
      <c r="C1978" s="100"/>
      <c r="D1978" s="100"/>
      <c r="E1978" s="100"/>
      <c r="F1978" s="100"/>
      <c r="G1978" s="100"/>
      <c r="H1978" s="100"/>
      <c r="I1978" s="100"/>
      <c r="J1978" s="100"/>
      <c r="K1978" s="100"/>
      <c r="L1978" s="100"/>
      <c r="M1978" s="100"/>
      <c r="N1978" s="100"/>
      <c r="O1978" s="100"/>
      <c r="P1978" s="100"/>
      <c r="Q1978" s="100"/>
      <c r="R1978" s="100"/>
    </row>
    <row r="1979" spans="1:18" ht="36">
      <c r="A1979" s="272">
        <v>398</v>
      </c>
      <c r="B1979" s="269" t="s">
        <v>3521</v>
      </c>
      <c r="C1979" s="273" t="s">
        <v>3522</v>
      </c>
      <c r="D1979" s="274">
        <v>106.71</v>
      </c>
      <c r="E1979" s="274">
        <v>33.950000000000003</v>
      </c>
      <c r="F1979" s="274">
        <v>1.1000000000000001</v>
      </c>
      <c r="G1979" s="274">
        <v>71.66</v>
      </c>
      <c r="H1979" s="275">
        <v>881.21</v>
      </c>
      <c r="I1979" s="275">
        <v>403.68</v>
      </c>
      <c r="J1979" s="275">
        <v>7.09</v>
      </c>
      <c r="K1979" s="275">
        <v>470.44</v>
      </c>
      <c r="L1979" s="365">
        <v>8.2579889419923163</v>
      </c>
      <c r="M1979" s="365">
        <v>11.89042709867452</v>
      </c>
      <c r="N1979" s="365">
        <v>6.4454545454545444</v>
      </c>
      <c r="O1979" s="365">
        <v>6.5648897571867151</v>
      </c>
      <c r="P1979" s="276"/>
      <c r="Q1979" s="276"/>
      <c r="R1979" s="276">
        <v>58</v>
      </c>
    </row>
    <row r="1980" spans="1:18" ht="36">
      <c r="A1980" s="272">
        <v>399</v>
      </c>
      <c r="B1980" s="269" t="s">
        <v>3523</v>
      </c>
      <c r="C1980" s="273" t="s">
        <v>3524</v>
      </c>
      <c r="D1980" s="274">
        <v>69.62</v>
      </c>
      <c r="E1980" s="274">
        <v>24.05</v>
      </c>
      <c r="F1980" s="274">
        <v>0.73</v>
      </c>
      <c r="G1980" s="274">
        <v>44.84</v>
      </c>
      <c r="H1980" s="275">
        <v>631.09</v>
      </c>
      <c r="I1980" s="275">
        <v>285.89</v>
      </c>
      <c r="J1980" s="275">
        <v>4.7300000000000004</v>
      </c>
      <c r="K1980" s="275">
        <v>340.47</v>
      </c>
      <c r="L1980" s="365">
        <v>9.0647802355644931</v>
      </c>
      <c r="M1980" s="365">
        <v>11.887318087318086</v>
      </c>
      <c r="N1980" s="365">
        <v>6.4794520547945211</v>
      </c>
      <c r="O1980" s="365">
        <v>7.59299732381802</v>
      </c>
      <c r="P1980" s="276"/>
      <c r="Q1980" s="276"/>
      <c r="R1980" s="276">
        <v>58</v>
      </c>
    </row>
    <row r="1981" spans="1:18" ht="48">
      <c r="A1981" s="272">
        <v>400</v>
      </c>
      <c r="B1981" s="269" t="s">
        <v>3525</v>
      </c>
      <c r="C1981" s="273" t="s">
        <v>3526</v>
      </c>
      <c r="D1981" s="274">
        <v>1.96</v>
      </c>
      <c r="E1981" s="274">
        <v>1.96</v>
      </c>
      <c r="F1981" s="274"/>
      <c r="G1981" s="274"/>
      <c r="H1981" s="275">
        <v>23.31</v>
      </c>
      <c r="I1981" s="275">
        <v>23.31</v>
      </c>
      <c r="J1981" s="275"/>
      <c r="K1981" s="275"/>
      <c r="L1981" s="365">
        <v>11.892857142857142</v>
      </c>
      <c r="M1981" s="365">
        <v>11.892857142857142</v>
      </c>
      <c r="N1981" s="365" t="s">
        <v>138</v>
      </c>
      <c r="O1981" s="365" t="s">
        <v>138</v>
      </c>
      <c r="P1981" s="276"/>
      <c r="Q1981" s="276"/>
      <c r="R1981" s="276">
        <v>58</v>
      </c>
    </row>
    <row r="1982" spans="1:18" ht="48">
      <c r="A1982" s="272">
        <v>401</v>
      </c>
      <c r="B1982" s="269" t="s">
        <v>3527</v>
      </c>
      <c r="C1982" s="273" t="s">
        <v>3528</v>
      </c>
      <c r="D1982" s="274">
        <v>7.74</v>
      </c>
      <c r="E1982" s="274">
        <v>7.74</v>
      </c>
      <c r="F1982" s="274"/>
      <c r="G1982" s="274"/>
      <c r="H1982" s="275">
        <v>92.03</v>
      </c>
      <c r="I1982" s="275">
        <v>92.03</v>
      </c>
      <c r="J1982" s="275"/>
      <c r="K1982" s="275"/>
      <c r="L1982" s="365">
        <v>11.890180878552972</v>
      </c>
      <c r="M1982" s="365">
        <v>11.890180878552972</v>
      </c>
      <c r="N1982" s="365" t="s">
        <v>138</v>
      </c>
      <c r="O1982" s="365" t="s">
        <v>138</v>
      </c>
      <c r="P1982" s="276"/>
      <c r="Q1982" s="276"/>
      <c r="R1982" s="276">
        <v>58</v>
      </c>
    </row>
    <row r="1983" spans="1:18" ht="60">
      <c r="A1983" s="272">
        <v>402</v>
      </c>
      <c r="B1983" s="269" t="s">
        <v>3529</v>
      </c>
      <c r="C1983" s="273" t="s">
        <v>3530</v>
      </c>
      <c r="D1983" s="274">
        <v>13.93</v>
      </c>
      <c r="E1983" s="274">
        <v>13.93</v>
      </c>
      <c r="F1983" s="274"/>
      <c r="G1983" s="274"/>
      <c r="H1983" s="275">
        <v>165.65</v>
      </c>
      <c r="I1983" s="275">
        <v>165.65</v>
      </c>
      <c r="J1983" s="275"/>
      <c r="K1983" s="275"/>
      <c r="L1983" s="365">
        <v>11.891600861450108</v>
      </c>
      <c r="M1983" s="365">
        <v>11.891600861450108</v>
      </c>
      <c r="N1983" s="365" t="s">
        <v>138</v>
      </c>
      <c r="O1983" s="365" t="s">
        <v>138</v>
      </c>
      <c r="P1983" s="276"/>
      <c r="Q1983" s="276"/>
      <c r="R1983" s="276">
        <v>58</v>
      </c>
    </row>
    <row r="1984" spans="1:18" ht="60">
      <c r="A1984" s="272">
        <v>403</v>
      </c>
      <c r="B1984" s="269" t="s">
        <v>3531</v>
      </c>
      <c r="C1984" s="273" t="s">
        <v>3532</v>
      </c>
      <c r="D1984" s="274">
        <v>19.809999999999999</v>
      </c>
      <c r="E1984" s="274">
        <v>19.809999999999999</v>
      </c>
      <c r="F1984" s="274"/>
      <c r="G1984" s="274"/>
      <c r="H1984" s="275">
        <v>235.58</v>
      </c>
      <c r="I1984" s="275">
        <v>235.58</v>
      </c>
      <c r="J1984" s="275"/>
      <c r="K1984" s="275"/>
      <c r="L1984" s="365">
        <v>11.891973750630996</v>
      </c>
      <c r="M1984" s="365">
        <v>11.891973750630996</v>
      </c>
      <c r="N1984" s="365" t="s">
        <v>138</v>
      </c>
      <c r="O1984" s="365" t="s">
        <v>138</v>
      </c>
      <c r="P1984" s="276"/>
      <c r="Q1984" s="276"/>
      <c r="R1984" s="276">
        <v>58</v>
      </c>
    </row>
    <row r="1985" spans="1:18" ht="48">
      <c r="A1985" s="277">
        <v>404</v>
      </c>
      <c r="B1985" s="278" t="s">
        <v>3533</v>
      </c>
      <c r="C1985" s="279" t="s">
        <v>3534</v>
      </c>
      <c r="D1985" s="280">
        <v>19</v>
      </c>
      <c r="E1985" s="280">
        <v>18.27</v>
      </c>
      <c r="F1985" s="280">
        <v>0.73</v>
      </c>
      <c r="G1985" s="280"/>
      <c r="H1985" s="281">
        <v>221.91</v>
      </c>
      <c r="I1985" s="281">
        <v>217.18</v>
      </c>
      <c r="J1985" s="281">
        <v>4.7300000000000004</v>
      </c>
      <c r="K1985" s="281"/>
      <c r="L1985" s="366">
        <v>11.679473684210526</v>
      </c>
      <c r="M1985" s="366">
        <v>11.887246852764095</v>
      </c>
      <c r="N1985" s="366">
        <v>6.4794520547945211</v>
      </c>
      <c r="O1985" s="366" t="s">
        <v>138</v>
      </c>
      <c r="P1985" s="282"/>
      <c r="Q1985" s="282"/>
      <c r="R1985" s="282">
        <v>58</v>
      </c>
    </row>
    <row r="1986" spans="1:18" ht="12.75">
      <c r="A1986" s="101" t="s">
        <v>3535</v>
      </c>
      <c r="B1986" s="100"/>
      <c r="C1986" s="100"/>
      <c r="D1986" s="100"/>
      <c r="E1986" s="100"/>
      <c r="F1986" s="100"/>
      <c r="G1986" s="100"/>
      <c r="H1986" s="100"/>
      <c r="I1986" s="100"/>
      <c r="J1986" s="100"/>
      <c r="K1986" s="100"/>
      <c r="L1986" s="100"/>
      <c r="M1986" s="100"/>
      <c r="N1986" s="100"/>
      <c r="O1986" s="100"/>
      <c r="P1986" s="100"/>
      <c r="Q1986" s="100"/>
      <c r="R1986" s="100"/>
    </row>
    <row r="1987" spans="1:18" ht="36">
      <c r="A1987" s="272">
        <v>405</v>
      </c>
      <c r="B1987" s="269" t="s">
        <v>3536</v>
      </c>
      <c r="C1987" s="273" t="s">
        <v>3537</v>
      </c>
      <c r="D1987" s="274">
        <v>234.26</v>
      </c>
      <c r="E1987" s="274">
        <v>48.19</v>
      </c>
      <c r="F1987" s="274">
        <v>2.2000000000000002</v>
      </c>
      <c r="G1987" s="274">
        <v>183.87</v>
      </c>
      <c r="H1987" s="275">
        <v>1794.39</v>
      </c>
      <c r="I1987" s="275">
        <v>573.01</v>
      </c>
      <c r="J1987" s="275">
        <v>14.18</v>
      </c>
      <c r="K1987" s="275">
        <v>1207.2</v>
      </c>
      <c r="L1987" s="365">
        <v>7.6598224195338522</v>
      </c>
      <c r="M1987" s="365">
        <v>11.890641211869683</v>
      </c>
      <c r="N1987" s="365">
        <v>6.4454545454545444</v>
      </c>
      <c r="O1987" s="365">
        <v>6.5655082395170501</v>
      </c>
      <c r="P1987" s="276"/>
      <c r="Q1987" s="276"/>
      <c r="R1987" s="276">
        <v>59</v>
      </c>
    </row>
    <row r="1988" spans="1:18" ht="36">
      <c r="A1988" s="272">
        <v>406</v>
      </c>
      <c r="B1988" s="269" t="s">
        <v>3538</v>
      </c>
      <c r="C1988" s="273" t="s">
        <v>3539</v>
      </c>
      <c r="D1988" s="274">
        <v>154.75</v>
      </c>
      <c r="E1988" s="274">
        <v>38.39</v>
      </c>
      <c r="F1988" s="274">
        <v>1.46</v>
      </c>
      <c r="G1988" s="274">
        <v>114.9</v>
      </c>
      <c r="H1988" s="275">
        <v>1339.21</v>
      </c>
      <c r="I1988" s="275">
        <v>456.44</v>
      </c>
      <c r="J1988" s="275">
        <v>9.4499999999999993</v>
      </c>
      <c r="K1988" s="275">
        <v>873.32</v>
      </c>
      <c r="L1988" s="365">
        <v>8.6540226171243937</v>
      </c>
      <c r="M1988" s="365">
        <v>11.889554571502995</v>
      </c>
      <c r="N1988" s="365">
        <v>6.4726027397260273</v>
      </c>
      <c r="O1988" s="365">
        <v>7.6006962576153176</v>
      </c>
      <c r="P1988" s="276"/>
      <c r="Q1988" s="276"/>
      <c r="R1988" s="276">
        <v>59</v>
      </c>
    </row>
    <row r="1989" spans="1:18" ht="48">
      <c r="A1989" s="272">
        <v>407</v>
      </c>
      <c r="B1989" s="269" t="s">
        <v>3540</v>
      </c>
      <c r="C1989" s="273" t="s">
        <v>3541</v>
      </c>
      <c r="D1989" s="274">
        <v>13</v>
      </c>
      <c r="E1989" s="274">
        <v>13</v>
      </c>
      <c r="F1989" s="274"/>
      <c r="G1989" s="274"/>
      <c r="H1989" s="275">
        <v>154.6</v>
      </c>
      <c r="I1989" s="275">
        <v>154.6</v>
      </c>
      <c r="J1989" s="275"/>
      <c r="K1989" s="275"/>
      <c r="L1989" s="365">
        <v>11.892307692307693</v>
      </c>
      <c r="M1989" s="365">
        <v>11.892307692307693</v>
      </c>
      <c r="N1989" s="365" t="s">
        <v>138</v>
      </c>
      <c r="O1989" s="365" t="s">
        <v>138</v>
      </c>
      <c r="P1989" s="276"/>
      <c r="Q1989" s="276"/>
      <c r="R1989" s="276">
        <v>59</v>
      </c>
    </row>
    <row r="1990" spans="1:18" ht="48">
      <c r="A1990" s="272">
        <v>408</v>
      </c>
      <c r="B1990" s="269" t="s">
        <v>3542</v>
      </c>
      <c r="C1990" s="273" t="s">
        <v>3543</v>
      </c>
      <c r="D1990" s="274">
        <v>28.79</v>
      </c>
      <c r="E1990" s="274">
        <v>28.79</v>
      </c>
      <c r="F1990" s="274"/>
      <c r="G1990" s="274"/>
      <c r="H1990" s="275">
        <v>342.33</v>
      </c>
      <c r="I1990" s="275">
        <v>342.33</v>
      </c>
      <c r="J1990" s="275"/>
      <c r="K1990" s="275"/>
      <c r="L1990" s="365">
        <v>11.890587009378256</v>
      </c>
      <c r="M1990" s="365">
        <v>11.890587009378256</v>
      </c>
      <c r="N1990" s="365" t="s">
        <v>138</v>
      </c>
      <c r="O1990" s="365" t="s">
        <v>138</v>
      </c>
      <c r="P1990" s="276"/>
      <c r="Q1990" s="276"/>
      <c r="R1990" s="276">
        <v>59</v>
      </c>
    </row>
    <row r="1991" spans="1:18" ht="60">
      <c r="A1991" s="272">
        <v>409</v>
      </c>
      <c r="B1991" s="269" t="s">
        <v>3544</v>
      </c>
      <c r="C1991" s="273" t="s">
        <v>3545</v>
      </c>
      <c r="D1991" s="274">
        <v>21.88</v>
      </c>
      <c r="E1991" s="274">
        <v>21.88</v>
      </c>
      <c r="F1991" s="274"/>
      <c r="G1991" s="274"/>
      <c r="H1991" s="275">
        <v>260.12</v>
      </c>
      <c r="I1991" s="275">
        <v>260.12</v>
      </c>
      <c r="J1991" s="275"/>
      <c r="K1991" s="275"/>
      <c r="L1991" s="365">
        <v>11.888482632541134</v>
      </c>
      <c r="M1991" s="365">
        <v>11.888482632541134</v>
      </c>
      <c r="N1991" s="365" t="s">
        <v>138</v>
      </c>
      <c r="O1991" s="365" t="s">
        <v>138</v>
      </c>
      <c r="P1991" s="276"/>
      <c r="Q1991" s="276"/>
      <c r="R1991" s="276">
        <v>59</v>
      </c>
    </row>
    <row r="1992" spans="1:18" ht="60">
      <c r="A1992" s="272">
        <v>410</v>
      </c>
      <c r="B1992" s="269" t="s">
        <v>3546</v>
      </c>
      <c r="C1992" s="273" t="s">
        <v>3547</v>
      </c>
      <c r="D1992" s="274">
        <v>31.58</v>
      </c>
      <c r="E1992" s="274">
        <v>31.58</v>
      </c>
      <c r="F1992" s="274"/>
      <c r="G1992" s="274"/>
      <c r="H1992" s="275">
        <v>375.46</v>
      </c>
      <c r="I1992" s="275">
        <v>375.46</v>
      </c>
      <c r="J1992" s="275"/>
      <c r="K1992" s="275"/>
      <c r="L1992" s="365">
        <v>11.889170360987967</v>
      </c>
      <c r="M1992" s="365">
        <v>11.889170360987967</v>
      </c>
      <c r="N1992" s="365" t="s">
        <v>138</v>
      </c>
      <c r="O1992" s="365" t="s">
        <v>138</v>
      </c>
      <c r="P1992" s="276"/>
      <c r="Q1992" s="276"/>
      <c r="R1992" s="276">
        <v>59</v>
      </c>
    </row>
    <row r="1993" spans="1:18" ht="48">
      <c r="A1993" s="277">
        <v>411</v>
      </c>
      <c r="B1993" s="278" t="s">
        <v>3548</v>
      </c>
      <c r="C1993" s="279" t="s">
        <v>3549</v>
      </c>
      <c r="D1993" s="280">
        <v>29.17</v>
      </c>
      <c r="E1993" s="280">
        <v>28.07</v>
      </c>
      <c r="F1993" s="280">
        <v>1.1000000000000001</v>
      </c>
      <c r="G1993" s="280"/>
      <c r="H1993" s="281">
        <v>340.83</v>
      </c>
      <c r="I1993" s="281">
        <v>333.74</v>
      </c>
      <c r="J1993" s="281">
        <v>7.09</v>
      </c>
      <c r="K1993" s="281"/>
      <c r="L1993" s="366">
        <v>11.684264655467945</v>
      </c>
      <c r="M1993" s="366">
        <v>11.889561809761311</v>
      </c>
      <c r="N1993" s="366">
        <v>6.4454545454545444</v>
      </c>
      <c r="O1993" s="366" t="s">
        <v>138</v>
      </c>
      <c r="P1993" s="282"/>
      <c r="Q1993" s="282"/>
      <c r="R1993" s="282">
        <v>59</v>
      </c>
    </row>
    <row r="1994" spans="1:18" ht="12.75">
      <c r="A1994" s="101" t="s">
        <v>3550</v>
      </c>
      <c r="B1994" s="100"/>
      <c r="C1994" s="100"/>
      <c r="D1994" s="100"/>
      <c r="E1994" s="100"/>
      <c r="F1994" s="100"/>
      <c r="G1994" s="100"/>
      <c r="H1994" s="100"/>
      <c r="I1994" s="100"/>
      <c r="J1994" s="100"/>
      <c r="K1994" s="100"/>
      <c r="L1994" s="100"/>
      <c r="M1994" s="100"/>
      <c r="N1994" s="100"/>
      <c r="O1994" s="100"/>
      <c r="P1994" s="100"/>
      <c r="Q1994" s="100"/>
      <c r="R1994" s="100"/>
    </row>
    <row r="1995" spans="1:18" ht="36">
      <c r="A1995" s="272">
        <v>412</v>
      </c>
      <c r="B1995" s="269" t="s">
        <v>3551</v>
      </c>
      <c r="C1995" s="273" t="s">
        <v>3552</v>
      </c>
      <c r="D1995" s="274">
        <v>250.83</v>
      </c>
      <c r="E1995" s="274">
        <v>64.39</v>
      </c>
      <c r="F1995" s="274">
        <v>2.56</v>
      </c>
      <c r="G1995" s="274">
        <v>183.88</v>
      </c>
      <c r="H1995" s="275">
        <v>1989.36</v>
      </c>
      <c r="I1995" s="275">
        <v>765.61</v>
      </c>
      <c r="J1995" s="275">
        <v>16.55</v>
      </c>
      <c r="K1995" s="275">
        <v>1207.2</v>
      </c>
      <c r="L1995" s="365">
        <v>7.9311087190527445</v>
      </c>
      <c r="M1995" s="365">
        <v>11.890200341667962</v>
      </c>
      <c r="N1995" s="365">
        <v>6.46484375</v>
      </c>
      <c r="O1995" s="365">
        <v>6.5651511855557976</v>
      </c>
      <c r="P1995" s="276"/>
      <c r="Q1995" s="276"/>
      <c r="R1995" s="276">
        <v>60</v>
      </c>
    </row>
    <row r="1996" spans="1:18" ht="36">
      <c r="A1996" s="272">
        <v>413</v>
      </c>
      <c r="B1996" s="269" t="s">
        <v>3553</v>
      </c>
      <c r="C1996" s="273" t="s">
        <v>3554</v>
      </c>
      <c r="D1996" s="274">
        <v>167.52</v>
      </c>
      <c r="E1996" s="274">
        <v>51.16</v>
      </c>
      <c r="F1996" s="274">
        <v>1.46</v>
      </c>
      <c r="G1996" s="274">
        <v>114.9</v>
      </c>
      <c r="H1996" s="275">
        <v>1491.13</v>
      </c>
      <c r="I1996" s="275">
        <v>608.36</v>
      </c>
      <c r="J1996" s="275">
        <v>9.4499999999999993</v>
      </c>
      <c r="K1996" s="275">
        <v>873.32</v>
      </c>
      <c r="L1996" s="365">
        <v>8.9012058261700098</v>
      </c>
      <c r="M1996" s="365">
        <v>11.891321344800627</v>
      </c>
      <c r="N1996" s="365">
        <v>6.4726027397260273</v>
      </c>
      <c r="O1996" s="365">
        <v>7.6006962576153176</v>
      </c>
      <c r="P1996" s="276"/>
      <c r="Q1996" s="276"/>
      <c r="R1996" s="276">
        <v>60</v>
      </c>
    </row>
    <row r="1997" spans="1:18" ht="48">
      <c r="A1997" s="272">
        <v>414</v>
      </c>
      <c r="B1997" s="269" t="s">
        <v>3555</v>
      </c>
      <c r="C1997" s="273" t="s">
        <v>3556</v>
      </c>
      <c r="D1997" s="274">
        <v>2.58</v>
      </c>
      <c r="E1997" s="274">
        <v>2.58</v>
      </c>
      <c r="F1997" s="274"/>
      <c r="G1997" s="274"/>
      <c r="H1997" s="275">
        <v>30.68</v>
      </c>
      <c r="I1997" s="275">
        <v>30.68</v>
      </c>
      <c r="J1997" s="275"/>
      <c r="K1997" s="275"/>
      <c r="L1997" s="365">
        <v>11.891472868217054</v>
      </c>
      <c r="M1997" s="365">
        <v>11.891472868217054</v>
      </c>
      <c r="N1997" s="365" t="s">
        <v>138</v>
      </c>
      <c r="O1997" s="365" t="s">
        <v>138</v>
      </c>
      <c r="P1997" s="276"/>
      <c r="Q1997" s="276"/>
      <c r="R1997" s="276">
        <v>60</v>
      </c>
    </row>
    <row r="1998" spans="1:18" ht="48">
      <c r="A1998" s="272">
        <v>415</v>
      </c>
      <c r="B1998" s="269" t="s">
        <v>3557</v>
      </c>
      <c r="C1998" s="273" t="s">
        <v>3558</v>
      </c>
      <c r="D1998" s="274">
        <v>10.42</v>
      </c>
      <c r="E1998" s="274">
        <v>10.42</v>
      </c>
      <c r="F1998" s="274"/>
      <c r="G1998" s="274"/>
      <c r="H1998" s="275">
        <v>123.93</v>
      </c>
      <c r="I1998" s="275">
        <v>123.93</v>
      </c>
      <c r="J1998" s="275"/>
      <c r="K1998" s="275"/>
      <c r="L1998" s="365">
        <v>11.893474088291747</v>
      </c>
      <c r="M1998" s="365">
        <v>11.893474088291747</v>
      </c>
      <c r="N1998" s="365" t="s">
        <v>138</v>
      </c>
      <c r="O1998" s="365" t="s">
        <v>138</v>
      </c>
      <c r="P1998" s="276"/>
      <c r="Q1998" s="276"/>
      <c r="R1998" s="276">
        <v>60</v>
      </c>
    </row>
    <row r="1999" spans="1:18" ht="60">
      <c r="A1999" s="272">
        <v>416</v>
      </c>
      <c r="B1999" s="269" t="s">
        <v>3559</v>
      </c>
      <c r="C1999" s="273" t="s">
        <v>3560</v>
      </c>
      <c r="D1999" s="274">
        <v>18.16</v>
      </c>
      <c r="E1999" s="274">
        <v>18.16</v>
      </c>
      <c r="F1999" s="274"/>
      <c r="G1999" s="274"/>
      <c r="H1999" s="275">
        <v>215.95</v>
      </c>
      <c r="I1999" s="275">
        <v>215.95</v>
      </c>
      <c r="J1999" s="275"/>
      <c r="K1999" s="275"/>
      <c r="L1999" s="365">
        <v>11.891519823788546</v>
      </c>
      <c r="M1999" s="365">
        <v>11.891519823788546</v>
      </c>
      <c r="N1999" s="365" t="s">
        <v>138</v>
      </c>
      <c r="O1999" s="365" t="s">
        <v>138</v>
      </c>
      <c r="P1999" s="276"/>
      <c r="Q1999" s="276"/>
      <c r="R1999" s="276">
        <v>60</v>
      </c>
    </row>
    <row r="2000" spans="1:18" ht="60">
      <c r="A2000" s="272">
        <v>417</v>
      </c>
      <c r="B2000" s="269" t="s">
        <v>3561</v>
      </c>
      <c r="C2000" s="273" t="s">
        <v>3562</v>
      </c>
      <c r="D2000" s="274">
        <v>25.9</v>
      </c>
      <c r="E2000" s="274">
        <v>25.9</v>
      </c>
      <c r="F2000" s="274"/>
      <c r="G2000" s="274"/>
      <c r="H2000" s="275">
        <v>307.98</v>
      </c>
      <c r="I2000" s="275">
        <v>307.98</v>
      </c>
      <c r="J2000" s="275"/>
      <c r="K2000" s="275"/>
      <c r="L2000" s="365">
        <v>11.891119691119693</v>
      </c>
      <c r="M2000" s="365">
        <v>11.891119691119693</v>
      </c>
      <c r="N2000" s="365" t="s">
        <v>138</v>
      </c>
      <c r="O2000" s="365" t="s">
        <v>138</v>
      </c>
      <c r="P2000" s="276"/>
      <c r="Q2000" s="276"/>
      <c r="R2000" s="276">
        <v>60</v>
      </c>
    </row>
    <row r="2001" spans="1:18" ht="48">
      <c r="A2001" s="277">
        <v>418</v>
      </c>
      <c r="B2001" s="278" t="s">
        <v>3563</v>
      </c>
      <c r="C2001" s="279" t="s">
        <v>3564</v>
      </c>
      <c r="D2001" s="280">
        <v>26.18</v>
      </c>
      <c r="E2001" s="280">
        <v>25.08</v>
      </c>
      <c r="F2001" s="280">
        <v>1.1000000000000001</v>
      </c>
      <c r="G2001" s="280"/>
      <c r="H2001" s="281">
        <v>305.25</v>
      </c>
      <c r="I2001" s="281">
        <v>298.16000000000003</v>
      </c>
      <c r="J2001" s="281">
        <v>7.09</v>
      </c>
      <c r="K2001" s="281"/>
      <c r="L2001" s="366">
        <v>11.659663865546218</v>
      </c>
      <c r="M2001" s="366">
        <v>11.888357256778312</v>
      </c>
      <c r="N2001" s="366">
        <v>6.4454545454545444</v>
      </c>
      <c r="O2001" s="366" t="s">
        <v>138</v>
      </c>
      <c r="P2001" s="282"/>
      <c r="Q2001" s="282"/>
      <c r="R2001" s="282">
        <v>60</v>
      </c>
    </row>
    <row r="2002" spans="1:18" ht="12.75">
      <c r="A2002" s="101" t="s">
        <v>3565</v>
      </c>
      <c r="B2002" s="100"/>
      <c r="C2002" s="100"/>
      <c r="D2002" s="100"/>
      <c r="E2002" s="100"/>
      <c r="F2002" s="100"/>
      <c r="G2002" s="100"/>
      <c r="H2002" s="100"/>
      <c r="I2002" s="100"/>
      <c r="J2002" s="100"/>
      <c r="K2002" s="100"/>
      <c r="L2002" s="100"/>
      <c r="M2002" s="100"/>
      <c r="N2002" s="100"/>
      <c r="O2002" s="100"/>
      <c r="P2002" s="100"/>
      <c r="Q2002" s="100"/>
      <c r="R2002" s="100"/>
    </row>
    <row r="2003" spans="1:18" ht="36">
      <c r="A2003" s="272">
        <v>419</v>
      </c>
      <c r="B2003" s="269" t="s">
        <v>3566</v>
      </c>
      <c r="C2003" s="273" t="s">
        <v>3567</v>
      </c>
      <c r="D2003" s="274">
        <v>350.34</v>
      </c>
      <c r="E2003" s="274">
        <v>71.98</v>
      </c>
      <c r="F2003" s="274">
        <v>4.03</v>
      </c>
      <c r="G2003" s="274">
        <v>274.33</v>
      </c>
      <c r="H2003" s="275">
        <v>2686.41</v>
      </c>
      <c r="I2003" s="275">
        <v>855.83</v>
      </c>
      <c r="J2003" s="275">
        <v>26</v>
      </c>
      <c r="K2003" s="275">
        <v>1804.58</v>
      </c>
      <c r="L2003" s="365">
        <v>7.6680082205857172</v>
      </c>
      <c r="M2003" s="365">
        <v>11.889830508474576</v>
      </c>
      <c r="N2003" s="365">
        <v>6.4516129032258061</v>
      </c>
      <c r="O2003" s="365">
        <v>6.5781358218204353</v>
      </c>
      <c r="P2003" s="276"/>
      <c r="Q2003" s="276"/>
      <c r="R2003" s="276">
        <v>61</v>
      </c>
    </row>
    <row r="2004" spans="1:18" ht="36">
      <c r="A2004" s="272">
        <v>420</v>
      </c>
      <c r="B2004" s="269" t="s">
        <v>3568</v>
      </c>
      <c r="C2004" s="273" t="s">
        <v>3569</v>
      </c>
      <c r="D2004" s="274">
        <v>232.32</v>
      </c>
      <c r="E2004" s="274">
        <v>58.64</v>
      </c>
      <c r="F2004" s="274">
        <v>2.2000000000000002</v>
      </c>
      <c r="G2004" s="274">
        <v>171.48</v>
      </c>
      <c r="H2004" s="275">
        <v>2013.85</v>
      </c>
      <c r="I2004" s="275">
        <v>697.29</v>
      </c>
      <c r="J2004" s="275">
        <v>14.18</v>
      </c>
      <c r="K2004" s="275">
        <v>1302.3800000000001</v>
      </c>
      <c r="L2004" s="365">
        <v>8.6684314738292017</v>
      </c>
      <c r="M2004" s="365">
        <v>11.891030013642563</v>
      </c>
      <c r="N2004" s="365">
        <v>6.4454545454545444</v>
      </c>
      <c r="O2004" s="365">
        <v>7.5949381852111042</v>
      </c>
      <c r="P2004" s="276"/>
      <c r="Q2004" s="276"/>
      <c r="R2004" s="276">
        <v>61</v>
      </c>
    </row>
    <row r="2005" spans="1:18" ht="48">
      <c r="A2005" s="272">
        <v>421</v>
      </c>
      <c r="B2005" s="269" t="s">
        <v>3570</v>
      </c>
      <c r="C2005" s="273" t="s">
        <v>3571</v>
      </c>
      <c r="D2005" s="274">
        <v>3.82</v>
      </c>
      <c r="E2005" s="274">
        <v>3.82</v>
      </c>
      <c r="F2005" s="274"/>
      <c r="G2005" s="274"/>
      <c r="H2005" s="275">
        <v>45.4</v>
      </c>
      <c r="I2005" s="275">
        <v>45.4</v>
      </c>
      <c r="J2005" s="275"/>
      <c r="K2005" s="275"/>
      <c r="L2005" s="366">
        <v>11.89</v>
      </c>
      <c r="M2005" s="366">
        <v>11.89</v>
      </c>
      <c r="N2005" s="365" t="s">
        <v>138</v>
      </c>
      <c r="O2005" s="365" t="s">
        <v>138</v>
      </c>
      <c r="P2005" s="276"/>
      <c r="Q2005" s="276"/>
      <c r="R2005" s="276">
        <v>61</v>
      </c>
    </row>
    <row r="2006" spans="1:18" ht="48">
      <c r="A2006" s="272">
        <v>422</v>
      </c>
      <c r="B2006" s="269" t="s">
        <v>3572</v>
      </c>
      <c r="C2006" s="273" t="s">
        <v>3573</v>
      </c>
      <c r="D2006" s="274">
        <v>15.58</v>
      </c>
      <c r="E2006" s="274">
        <v>15.58</v>
      </c>
      <c r="F2006" s="274"/>
      <c r="G2006" s="274"/>
      <c r="H2006" s="275">
        <v>185.28</v>
      </c>
      <c r="I2006" s="275">
        <v>185.28</v>
      </c>
      <c r="J2006" s="275"/>
      <c r="K2006" s="275"/>
      <c r="L2006" s="365">
        <v>11.89216944801027</v>
      </c>
      <c r="M2006" s="365">
        <v>11.89216944801027</v>
      </c>
      <c r="N2006" s="365" t="s">
        <v>138</v>
      </c>
      <c r="O2006" s="365" t="s">
        <v>138</v>
      </c>
      <c r="P2006" s="276"/>
      <c r="Q2006" s="276"/>
      <c r="R2006" s="276">
        <v>61</v>
      </c>
    </row>
    <row r="2007" spans="1:18" ht="60">
      <c r="A2007" s="272">
        <v>423</v>
      </c>
      <c r="B2007" s="269" t="s">
        <v>3574</v>
      </c>
      <c r="C2007" s="273" t="s">
        <v>3575</v>
      </c>
      <c r="D2007" s="274">
        <v>68.52</v>
      </c>
      <c r="E2007" s="274">
        <v>68.52</v>
      </c>
      <c r="F2007" s="274"/>
      <c r="G2007" s="274"/>
      <c r="H2007" s="275">
        <v>814.73</v>
      </c>
      <c r="I2007" s="275">
        <v>814.73</v>
      </c>
      <c r="J2007" s="275"/>
      <c r="K2007" s="275"/>
      <c r="L2007" s="365">
        <v>11.890396964389961</v>
      </c>
      <c r="M2007" s="365">
        <v>11.890396964389961</v>
      </c>
      <c r="N2007" s="365" t="s">
        <v>138</v>
      </c>
      <c r="O2007" s="365" t="s">
        <v>138</v>
      </c>
      <c r="P2007" s="276"/>
      <c r="Q2007" s="276"/>
      <c r="R2007" s="276">
        <v>61</v>
      </c>
    </row>
    <row r="2008" spans="1:18" ht="60">
      <c r="A2008" s="272">
        <v>424</v>
      </c>
      <c r="B2008" s="269" t="s">
        <v>3576</v>
      </c>
      <c r="C2008" s="273" t="s">
        <v>3577</v>
      </c>
      <c r="D2008" s="274">
        <v>38.909999999999997</v>
      </c>
      <c r="E2008" s="274">
        <v>38.909999999999997</v>
      </c>
      <c r="F2008" s="274"/>
      <c r="G2008" s="274"/>
      <c r="H2008" s="275">
        <v>462.58</v>
      </c>
      <c r="I2008" s="275">
        <v>462.58</v>
      </c>
      <c r="J2008" s="275"/>
      <c r="K2008" s="275"/>
      <c r="L2008" s="365">
        <v>11.888460549987151</v>
      </c>
      <c r="M2008" s="365">
        <v>11.888460549987151</v>
      </c>
      <c r="N2008" s="365" t="s">
        <v>138</v>
      </c>
      <c r="O2008" s="365" t="s">
        <v>138</v>
      </c>
      <c r="P2008" s="276"/>
      <c r="Q2008" s="276"/>
      <c r="R2008" s="276">
        <v>61</v>
      </c>
    </row>
    <row r="2009" spans="1:18" ht="48">
      <c r="A2009" s="277">
        <v>425</v>
      </c>
      <c r="B2009" s="278" t="s">
        <v>3578</v>
      </c>
      <c r="C2009" s="279" t="s">
        <v>3579</v>
      </c>
      <c r="D2009" s="280">
        <v>38.1</v>
      </c>
      <c r="E2009" s="280">
        <v>36.64</v>
      </c>
      <c r="F2009" s="280">
        <v>1.46</v>
      </c>
      <c r="G2009" s="280"/>
      <c r="H2009" s="281">
        <v>445.04</v>
      </c>
      <c r="I2009" s="281">
        <v>435.59</v>
      </c>
      <c r="J2009" s="281">
        <v>9.4499999999999993</v>
      </c>
      <c r="K2009" s="281"/>
      <c r="L2009" s="366">
        <v>11.680839895013124</v>
      </c>
      <c r="M2009" s="366">
        <v>11.888373362445414</v>
      </c>
      <c r="N2009" s="366">
        <v>6.4726027397260273</v>
      </c>
      <c r="O2009" s="366" t="s">
        <v>138</v>
      </c>
      <c r="P2009" s="282"/>
      <c r="Q2009" s="282"/>
      <c r="R2009" s="282">
        <v>61</v>
      </c>
    </row>
    <row r="2010" spans="1:18" ht="12.75">
      <c r="A2010" s="101" t="s">
        <v>3580</v>
      </c>
      <c r="B2010" s="100"/>
      <c r="C2010" s="100"/>
      <c r="D2010" s="100"/>
      <c r="E2010" s="100"/>
      <c r="F2010" s="100"/>
      <c r="G2010" s="100"/>
      <c r="H2010" s="100"/>
      <c r="I2010" s="100"/>
      <c r="J2010" s="100"/>
      <c r="K2010" s="100"/>
      <c r="L2010" s="100"/>
      <c r="M2010" s="100"/>
      <c r="N2010" s="100"/>
      <c r="O2010" s="100"/>
      <c r="P2010" s="100"/>
      <c r="Q2010" s="100"/>
      <c r="R2010" s="100"/>
    </row>
    <row r="2011" spans="1:18" ht="36">
      <c r="A2011" s="272">
        <v>426</v>
      </c>
      <c r="B2011" s="269" t="s">
        <v>3581</v>
      </c>
      <c r="C2011" s="273" t="s">
        <v>3582</v>
      </c>
      <c r="D2011" s="274">
        <v>469.44</v>
      </c>
      <c r="E2011" s="274">
        <v>94.42</v>
      </c>
      <c r="F2011" s="274">
        <v>5.49</v>
      </c>
      <c r="G2011" s="274">
        <v>369.53</v>
      </c>
      <c r="H2011" s="275">
        <v>3584.94</v>
      </c>
      <c r="I2011" s="275">
        <v>1122.6300000000001</v>
      </c>
      <c r="J2011" s="275">
        <v>35.46</v>
      </c>
      <c r="K2011" s="275">
        <v>2426.85</v>
      </c>
      <c r="L2011" s="365">
        <v>7.6366308793456037</v>
      </c>
      <c r="M2011" s="365">
        <v>11.889747934759585</v>
      </c>
      <c r="N2011" s="365">
        <v>6.4590163934426226</v>
      </c>
      <c r="O2011" s="365">
        <v>6.5673964224826129</v>
      </c>
      <c r="P2011" s="276"/>
      <c r="Q2011" s="276"/>
      <c r="R2011" s="276">
        <v>62</v>
      </c>
    </row>
    <row r="2012" spans="1:18" ht="36">
      <c r="A2012" s="272">
        <v>427</v>
      </c>
      <c r="B2012" s="269" t="s">
        <v>3583</v>
      </c>
      <c r="C2012" s="273" t="s">
        <v>3584</v>
      </c>
      <c r="D2012" s="274">
        <v>299.82</v>
      </c>
      <c r="E2012" s="274">
        <v>68.180000000000007</v>
      </c>
      <c r="F2012" s="274">
        <v>2.93</v>
      </c>
      <c r="G2012" s="274">
        <v>228.71</v>
      </c>
      <c r="H2012" s="275">
        <v>2567.41</v>
      </c>
      <c r="I2012" s="275">
        <v>810.72</v>
      </c>
      <c r="J2012" s="275">
        <v>18.91</v>
      </c>
      <c r="K2012" s="275">
        <v>1737.78</v>
      </c>
      <c r="L2012" s="365">
        <v>8.5631712360749788</v>
      </c>
      <c r="M2012" s="365">
        <v>11.890877090055733</v>
      </c>
      <c r="N2012" s="365">
        <v>6.4539249146757678</v>
      </c>
      <c r="O2012" s="365">
        <v>7.5981811027064836</v>
      </c>
      <c r="P2012" s="276"/>
      <c r="Q2012" s="276"/>
      <c r="R2012" s="276">
        <v>62</v>
      </c>
    </row>
    <row r="2013" spans="1:18" ht="48">
      <c r="A2013" s="272">
        <v>428</v>
      </c>
      <c r="B2013" s="269" t="s">
        <v>3585</v>
      </c>
      <c r="C2013" s="273" t="s">
        <v>3586</v>
      </c>
      <c r="D2013" s="274">
        <v>5.0599999999999996</v>
      </c>
      <c r="E2013" s="274">
        <v>5.0599999999999996</v>
      </c>
      <c r="F2013" s="274"/>
      <c r="G2013" s="274"/>
      <c r="H2013" s="275">
        <v>60.12</v>
      </c>
      <c r="I2013" s="275">
        <v>60.12</v>
      </c>
      <c r="J2013" s="275"/>
      <c r="K2013" s="275"/>
      <c r="L2013" s="366">
        <v>11.89</v>
      </c>
      <c r="M2013" s="366">
        <v>11.89</v>
      </c>
      <c r="N2013" s="365" t="s">
        <v>138</v>
      </c>
      <c r="O2013" s="365" t="s">
        <v>138</v>
      </c>
      <c r="P2013" s="276"/>
      <c r="Q2013" s="276"/>
      <c r="R2013" s="276">
        <v>62</v>
      </c>
    </row>
    <row r="2014" spans="1:18" ht="48">
      <c r="A2014" s="272">
        <v>429</v>
      </c>
      <c r="B2014" s="269" t="s">
        <v>3587</v>
      </c>
      <c r="C2014" s="273" t="s">
        <v>3588</v>
      </c>
      <c r="D2014" s="274">
        <v>20.54</v>
      </c>
      <c r="E2014" s="274">
        <v>20.54</v>
      </c>
      <c r="F2014" s="274"/>
      <c r="G2014" s="274"/>
      <c r="H2014" s="275">
        <v>244.17</v>
      </c>
      <c r="I2014" s="275">
        <v>244.17</v>
      </c>
      <c r="J2014" s="275"/>
      <c r="K2014" s="275"/>
      <c r="L2014" s="365">
        <v>11.887536514118793</v>
      </c>
      <c r="M2014" s="365">
        <v>11.887536514118793</v>
      </c>
      <c r="N2014" s="365" t="s">
        <v>138</v>
      </c>
      <c r="O2014" s="365" t="s">
        <v>138</v>
      </c>
      <c r="P2014" s="276"/>
      <c r="Q2014" s="276"/>
      <c r="R2014" s="276">
        <v>62</v>
      </c>
    </row>
    <row r="2015" spans="1:18" ht="60">
      <c r="A2015" s="272">
        <v>430</v>
      </c>
      <c r="B2015" s="269" t="s">
        <v>3589</v>
      </c>
      <c r="C2015" s="273" t="s">
        <v>3590</v>
      </c>
      <c r="D2015" s="274">
        <v>36.53</v>
      </c>
      <c r="E2015" s="274">
        <v>36.53</v>
      </c>
      <c r="F2015" s="274"/>
      <c r="G2015" s="274"/>
      <c r="H2015" s="275">
        <v>434.36</v>
      </c>
      <c r="I2015" s="275">
        <v>434.36</v>
      </c>
      <c r="J2015" s="275"/>
      <c r="K2015" s="275"/>
      <c r="L2015" s="365">
        <v>11.890500958116617</v>
      </c>
      <c r="M2015" s="365">
        <v>11.890500958116617</v>
      </c>
      <c r="N2015" s="365" t="s">
        <v>138</v>
      </c>
      <c r="O2015" s="365" t="s">
        <v>138</v>
      </c>
      <c r="P2015" s="276"/>
      <c r="Q2015" s="276"/>
      <c r="R2015" s="276">
        <v>62</v>
      </c>
    </row>
    <row r="2016" spans="1:18" ht="60">
      <c r="A2016" s="272">
        <v>431</v>
      </c>
      <c r="B2016" s="269" t="s">
        <v>3591</v>
      </c>
      <c r="C2016" s="273" t="s">
        <v>3592</v>
      </c>
      <c r="D2016" s="274">
        <v>51.91</v>
      </c>
      <c r="E2016" s="274">
        <v>51.91</v>
      </c>
      <c r="F2016" s="274"/>
      <c r="G2016" s="274"/>
      <c r="H2016" s="275">
        <v>617.17999999999995</v>
      </c>
      <c r="I2016" s="275">
        <v>617.17999999999995</v>
      </c>
      <c r="J2016" s="275"/>
      <c r="K2016" s="275"/>
      <c r="L2016" s="365">
        <v>11.889424003082258</v>
      </c>
      <c r="M2016" s="365">
        <v>11.889424003082258</v>
      </c>
      <c r="N2016" s="365" t="s">
        <v>138</v>
      </c>
      <c r="O2016" s="365" t="s">
        <v>138</v>
      </c>
      <c r="P2016" s="276"/>
      <c r="Q2016" s="276"/>
      <c r="R2016" s="276">
        <v>62</v>
      </c>
    </row>
    <row r="2017" spans="1:18" ht="48">
      <c r="A2017" s="272">
        <v>432</v>
      </c>
      <c r="B2017" s="269" t="s">
        <v>3593</v>
      </c>
      <c r="C2017" s="273" t="s">
        <v>3594</v>
      </c>
      <c r="D2017" s="274">
        <v>49.51</v>
      </c>
      <c r="E2017" s="274">
        <v>47.68</v>
      </c>
      <c r="F2017" s="274">
        <v>1.83</v>
      </c>
      <c r="G2017" s="274"/>
      <c r="H2017" s="275">
        <v>578.69000000000005</v>
      </c>
      <c r="I2017" s="275">
        <v>566.87</v>
      </c>
      <c r="J2017" s="275">
        <v>11.82</v>
      </c>
      <c r="K2017" s="275"/>
      <c r="L2017" s="365">
        <v>11.688345788729551</v>
      </c>
      <c r="M2017" s="365">
        <v>11.88905201342282</v>
      </c>
      <c r="N2017" s="365">
        <v>6.4590163934426226</v>
      </c>
      <c r="O2017" s="365" t="s">
        <v>138</v>
      </c>
      <c r="P2017" s="276"/>
      <c r="Q2017" s="276"/>
      <c r="R2017" s="276">
        <v>62</v>
      </c>
    </row>
    <row r="2018" spans="1:18" ht="12.75">
      <c r="A2018" s="272"/>
      <c r="B2018" s="269"/>
      <c r="C2018" s="273"/>
      <c r="D2018" s="274"/>
      <c r="E2018" s="274"/>
      <c r="F2018" s="274"/>
      <c r="G2018" s="274"/>
      <c r="H2018" s="275"/>
      <c r="I2018" s="275"/>
      <c r="J2018" s="275"/>
      <c r="K2018" s="275"/>
      <c r="L2018" s="365"/>
      <c r="M2018" s="365"/>
      <c r="N2018" s="365"/>
      <c r="O2018" s="365"/>
      <c r="P2018" s="267"/>
      <c r="Q2018" s="267"/>
      <c r="R2018" s="267"/>
    </row>
    <row r="2019" spans="1:18">
      <c r="A2019" s="276"/>
      <c r="B2019" s="51"/>
      <c r="C2019" s="276"/>
      <c r="D2019" s="276"/>
      <c r="E2019" s="276"/>
      <c r="F2019" s="276"/>
      <c r="G2019" s="276"/>
      <c r="H2019" s="52"/>
      <c r="I2019" s="52"/>
      <c r="J2019" s="52"/>
      <c r="K2019" s="52"/>
      <c r="L2019" s="367"/>
      <c r="M2019" s="367"/>
      <c r="N2019" s="367"/>
      <c r="O2019" s="367"/>
      <c r="P2019" s="266"/>
      <c r="Q2019" s="266"/>
      <c r="R2019" s="266"/>
    </row>
    <row r="2020" spans="1:18" ht="12.75">
      <c r="A2020" s="100" t="s">
        <v>63</v>
      </c>
      <c r="B2020" s="100"/>
      <c r="C2020" s="100"/>
      <c r="D2020" s="270">
        <v>173051.48</v>
      </c>
      <c r="E2020" s="270">
        <v>71370.399999999994</v>
      </c>
      <c r="F2020" s="270">
        <v>400.49</v>
      </c>
      <c r="G2020" s="270">
        <v>101280.59</v>
      </c>
      <c r="H2020" s="271">
        <v>1611699.22</v>
      </c>
      <c r="I2020" s="271">
        <v>848598.09</v>
      </c>
      <c r="J2020" s="271">
        <v>2585.83</v>
      </c>
      <c r="K2020" s="271">
        <v>760515.3</v>
      </c>
      <c r="L2020" s="368">
        <v>9.3134090503011002</v>
      </c>
      <c r="M2020" s="368">
        <v>11.890056522031543</v>
      </c>
      <c r="N2020" s="368">
        <v>6.4566655846587926</v>
      </c>
      <c r="O2020" s="368">
        <v>7.5089935791250833</v>
      </c>
      <c r="P2020" s="267"/>
      <c r="Q2020" s="267"/>
      <c r="R2020" s="267"/>
    </row>
    <row r="2021" spans="1:18">
      <c r="A2021" s="276"/>
      <c r="B2021" s="51"/>
      <c r="C2021" s="276"/>
      <c r="D2021" s="276"/>
      <c r="E2021" s="276"/>
      <c r="F2021" s="276"/>
      <c r="G2021" s="276"/>
      <c r="H2021" s="52"/>
      <c r="I2021" s="52"/>
      <c r="J2021" s="52"/>
      <c r="K2021" s="52"/>
      <c r="L2021" s="367"/>
      <c r="M2021" s="367"/>
      <c r="N2021" s="367"/>
      <c r="O2021" s="367"/>
    </row>
    <row r="2022" spans="1:18" ht="23.25" customHeight="1">
      <c r="A2022" s="102" t="s">
        <v>3595</v>
      </c>
      <c r="B2022" s="103"/>
      <c r="C2022" s="103"/>
      <c r="D2022" s="103"/>
      <c r="E2022" s="103"/>
      <c r="F2022" s="103"/>
      <c r="G2022" s="103"/>
      <c r="H2022" s="103"/>
      <c r="I2022" s="103"/>
      <c r="J2022" s="103"/>
      <c r="K2022" s="103"/>
      <c r="L2022" s="103"/>
      <c r="M2022" s="103"/>
      <c r="N2022" s="103"/>
      <c r="O2022" s="103"/>
    </row>
    <row r="2023" spans="1:18" ht="12.75">
      <c r="A2023" s="101" t="s">
        <v>3596</v>
      </c>
      <c r="B2023" s="100"/>
      <c r="C2023" s="100"/>
      <c r="D2023" s="100"/>
      <c r="E2023" s="100"/>
      <c r="F2023" s="100"/>
      <c r="G2023" s="100"/>
      <c r="H2023" s="100"/>
      <c r="I2023" s="100"/>
      <c r="J2023" s="100"/>
      <c r="K2023" s="100"/>
      <c r="L2023" s="100"/>
      <c r="M2023" s="100"/>
      <c r="N2023" s="100"/>
      <c r="O2023" s="100"/>
      <c r="P2023" s="100"/>
      <c r="Q2023" s="100"/>
      <c r="R2023" s="100"/>
    </row>
    <row r="2024" spans="1:18" ht="12.75">
      <c r="A2024" s="202" t="s">
        <v>3597</v>
      </c>
      <c r="B2024" s="201"/>
      <c r="C2024" s="201"/>
      <c r="D2024" s="201"/>
      <c r="E2024" s="201"/>
      <c r="F2024" s="201"/>
      <c r="G2024" s="201"/>
      <c r="H2024" s="201"/>
      <c r="I2024" s="201"/>
      <c r="J2024" s="201"/>
      <c r="K2024" s="201"/>
      <c r="L2024" s="201"/>
      <c r="M2024" s="201"/>
      <c r="N2024" s="201"/>
      <c r="O2024" s="201"/>
      <c r="P2024" s="201"/>
      <c r="Q2024" s="201"/>
      <c r="R2024" s="201"/>
    </row>
    <row r="2025" spans="1:18" ht="36">
      <c r="A2025" s="288">
        <v>1</v>
      </c>
      <c r="B2025" s="285" t="s">
        <v>3598</v>
      </c>
      <c r="C2025" s="289" t="s">
        <v>3599</v>
      </c>
      <c r="D2025" s="290">
        <v>387.85</v>
      </c>
      <c r="E2025" s="290">
        <v>344.17</v>
      </c>
      <c r="F2025" s="290">
        <v>8.31</v>
      </c>
      <c r="G2025" s="290">
        <v>35.369999999999997</v>
      </c>
      <c r="H2025" s="291">
        <v>4471.03</v>
      </c>
      <c r="I2025" s="291">
        <v>4092.31</v>
      </c>
      <c r="J2025" s="291">
        <v>50.83</v>
      </c>
      <c r="K2025" s="291">
        <v>327.89</v>
      </c>
      <c r="L2025" s="365">
        <v>11.527729792445532</v>
      </c>
      <c r="M2025" s="365">
        <v>11.890373943109509</v>
      </c>
      <c r="N2025" s="365">
        <v>6.1167268351383868</v>
      </c>
      <c r="O2025" s="365">
        <v>9.2702855527283017</v>
      </c>
      <c r="P2025" s="292"/>
      <c r="Q2025" s="292"/>
      <c r="R2025" s="292">
        <v>1</v>
      </c>
    </row>
    <row r="2026" spans="1:18" ht="36">
      <c r="A2026" s="288">
        <v>2</v>
      </c>
      <c r="B2026" s="285" t="s">
        <v>3600</v>
      </c>
      <c r="C2026" s="289" t="s">
        <v>3601</v>
      </c>
      <c r="D2026" s="290">
        <v>667.25</v>
      </c>
      <c r="E2026" s="290">
        <v>592.03</v>
      </c>
      <c r="F2026" s="290">
        <v>14.26</v>
      </c>
      <c r="G2026" s="290">
        <v>60.96</v>
      </c>
      <c r="H2026" s="291">
        <v>7691.59</v>
      </c>
      <c r="I2026" s="291">
        <v>7039.33</v>
      </c>
      <c r="J2026" s="291">
        <v>87.15</v>
      </c>
      <c r="K2026" s="291">
        <v>565.11</v>
      </c>
      <c r="L2026" s="365">
        <v>11.527298613713</v>
      </c>
      <c r="M2026" s="365">
        <v>11.890157593365201</v>
      </c>
      <c r="N2026" s="365">
        <v>6.1115007012622726</v>
      </c>
      <c r="O2026" s="365">
        <v>9.2701771653543314</v>
      </c>
      <c r="P2026" s="292"/>
      <c r="Q2026" s="292"/>
      <c r="R2026" s="292">
        <v>1</v>
      </c>
    </row>
    <row r="2027" spans="1:18" ht="36">
      <c r="A2027" s="288">
        <v>3</v>
      </c>
      <c r="B2027" s="285" t="s">
        <v>3602</v>
      </c>
      <c r="C2027" s="289" t="s">
        <v>3603</v>
      </c>
      <c r="D2027" s="290">
        <v>846.93</v>
      </c>
      <c r="E2027" s="290">
        <v>758.45</v>
      </c>
      <c r="F2027" s="290">
        <v>18.68</v>
      </c>
      <c r="G2027" s="290">
        <v>69.8</v>
      </c>
      <c r="H2027" s="291">
        <v>9780.42</v>
      </c>
      <c r="I2027" s="291">
        <v>9018.19</v>
      </c>
      <c r="J2027" s="291">
        <v>115.02</v>
      </c>
      <c r="K2027" s="291">
        <v>647.21</v>
      </c>
      <c r="L2027" s="365">
        <v>11.548085437993695</v>
      </c>
      <c r="M2027" s="365">
        <v>11.890289406025447</v>
      </c>
      <c r="N2027" s="365">
        <v>6.1573875802997859</v>
      </c>
      <c r="O2027" s="365">
        <v>9.2723495702005732</v>
      </c>
      <c r="P2027" s="292"/>
      <c r="Q2027" s="292"/>
      <c r="R2027" s="292">
        <v>1</v>
      </c>
    </row>
    <row r="2028" spans="1:18" ht="12.75">
      <c r="A2028" s="202" t="s">
        <v>3604</v>
      </c>
      <c r="B2028" s="201"/>
      <c r="C2028" s="201"/>
      <c r="D2028" s="201"/>
      <c r="E2028" s="201"/>
      <c r="F2028" s="201"/>
      <c r="G2028" s="201"/>
      <c r="H2028" s="201"/>
      <c r="I2028" s="201"/>
      <c r="J2028" s="201"/>
      <c r="K2028" s="201"/>
      <c r="L2028" s="201"/>
      <c r="M2028" s="201"/>
      <c r="N2028" s="201"/>
      <c r="O2028" s="201"/>
      <c r="P2028" s="201"/>
      <c r="Q2028" s="201"/>
      <c r="R2028" s="201"/>
    </row>
    <row r="2029" spans="1:18" ht="48">
      <c r="A2029" s="288">
        <v>4</v>
      </c>
      <c r="B2029" s="285" t="s">
        <v>3605</v>
      </c>
      <c r="C2029" s="289" t="s">
        <v>3606</v>
      </c>
      <c r="D2029" s="290">
        <v>700.74</v>
      </c>
      <c r="E2029" s="290">
        <v>694.88</v>
      </c>
      <c r="F2029" s="290">
        <v>5.86</v>
      </c>
      <c r="G2029" s="290"/>
      <c r="H2029" s="291">
        <v>8300.01</v>
      </c>
      <c r="I2029" s="291">
        <v>8262.19</v>
      </c>
      <c r="J2029" s="291">
        <v>37.82</v>
      </c>
      <c r="K2029" s="291"/>
      <c r="L2029" s="365">
        <v>11.844635670862232</v>
      </c>
      <c r="M2029" s="365">
        <v>11.890096131706194</v>
      </c>
      <c r="N2029" s="365">
        <v>6.4539249146757678</v>
      </c>
      <c r="O2029" s="365" t="s">
        <v>138</v>
      </c>
      <c r="P2029" s="292"/>
      <c r="Q2029" s="292"/>
      <c r="R2029" s="292">
        <v>2</v>
      </c>
    </row>
    <row r="2030" spans="1:18" ht="48">
      <c r="A2030" s="288">
        <v>5</v>
      </c>
      <c r="B2030" s="285" t="s">
        <v>3607</v>
      </c>
      <c r="C2030" s="289" t="s">
        <v>3608</v>
      </c>
      <c r="D2030" s="290">
        <v>873.25</v>
      </c>
      <c r="E2030" s="290">
        <v>861.53</v>
      </c>
      <c r="F2030" s="290">
        <v>11.72</v>
      </c>
      <c r="G2030" s="290"/>
      <c r="H2030" s="291">
        <v>10319.32</v>
      </c>
      <c r="I2030" s="291">
        <v>10243.68</v>
      </c>
      <c r="J2030" s="291">
        <v>75.64</v>
      </c>
      <c r="K2030" s="291"/>
      <c r="L2030" s="365">
        <v>11.817142857142857</v>
      </c>
      <c r="M2030" s="365">
        <v>11.890102492078048</v>
      </c>
      <c r="N2030" s="365">
        <v>6.4539249146757678</v>
      </c>
      <c r="O2030" s="365" t="s">
        <v>138</v>
      </c>
      <c r="P2030" s="292"/>
      <c r="Q2030" s="292"/>
      <c r="R2030" s="292">
        <v>2</v>
      </c>
    </row>
    <row r="2031" spans="1:18" ht="48">
      <c r="A2031" s="288">
        <v>6</v>
      </c>
      <c r="B2031" s="285" t="s">
        <v>3609</v>
      </c>
      <c r="C2031" s="289" t="s">
        <v>3610</v>
      </c>
      <c r="D2031" s="290">
        <v>1143.72</v>
      </c>
      <c r="E2031" s="290">
        <v>1126.1500000000001</v>
      </c>
      <c r="F2031" s="290">
        <v>17.57</v>
      </c>
      <c r="G2031" s="290"/>
      <c r="H2031" s="291">
        <v>13503.5</v>
      </c>
      <c r="I2031" s="291">
        <v>13390.04</v>
      </c>
      <c r="J2031" s="291">
        <v>113.46</v>
      </c>
      <c r="K2031" s="291"/>
      <c r="L2031" s="365">
        <v>11.8066484803973</v>
      </c>
      <c r="M2031" s="365">
        <v>11.890103449806864</v>
      </c>
      <c r="N2031" s="365">
        <v>6.4575981787137158</v>
      </c>
      <c r="O2031" s="365" t="s">
        <v>138</v>
      </c>
      <c r="P2031" s="292"/>
      <c r="Q2031" s="292"/>
      <c r="R2031" s="292">
        <v>2</v>
      </c>
    </row>
    <row r="2032" spans="1:18" ht="12.75">
      <c r="A2032" s="202" t="s">
        <v>3611</v>
      </c>
      <c r="B2032" s="201"/>
      <c r="C2032" s="201"/>
      <c r="D2032" s="201"/>
      <c r="E2032" s="201"/>
      <c r="F2032" s="201"/>
      <c r="G2032" s="201"/>
      <c r="H2032" s="201"/>
      <c r="I2032" s="201"/>
      <c r="J2032" s="201"/>
      <c r="K2032" s="201"/>
      <c r="L2032" s="201"/>
      <c r="M2032" s="201"/>
      <c r="N2032" s="201"/>
      <c r="O2032" s="201"/>
      <c r="P2032" s="201"/>
      <c r="Q2032" s="201"/>
      <c r="R2032" s="201"/>
    </row>
    <row r="2033" spans="1:18">
      <c r="A2033" s="288">
        <v>7</v>
      </c>
      <c r="B2033" s="285" t="s">
        <v>3612</v>
      </c>
      <c r="C2033" s="289" t="s">
        <v>3613</v>
      </c>
      <c r="D2033" s="290">
        <v>58.45</v>
      </c>
      <c r="E2033" s="290">
        <v>58.08</v>
      </c>
      <c r="F2033" s="290">
        <v>0.37</v>
      </c>
      <c r="G2033" s="290"/>
      <c r="H2033" s="291">
        <v>692.97</v>
      </c>
      <c r="I2033" s="291">
        <v>690.61</v>
      </c>
      <c r="J2033" s="291">
        <v>2.36</v>
      </c>
      <c r="K2033" s="291"/>
      <c r="L2033" s="365">
        <v>11.855774165953807</v>
      </c>
      <c r="M2033" s="365">
        <v>11.890668044077136</v>
      </c>
      <c r="N2033" s="365">
        <v>6.3783783783783781</v>
      </c>
      <c r="O2033" s="365" t="s">
        <v>138</v>
      </c>
      <c r="P2033" s="292"/>
      <c r="Q2033" s="292"/>
      <c r="R2033" s="292">
        <v>3</v>
      </c>
    </row>
    <row r="2034" spans="1:18" ht="24">
      <c r="A2034" s="288">
        <v>8</v>
      </c>
      <c r="B2034" s="285" t="s">
        <v>3614</v>
      </c>
      <c r="C2034" s="289" t="s">
        <v>3615</v>
      </c>
      <c r="D2034" s="290">
        <v>304.3</v>
      </c>
      <c r="E2034" s="290">
        <v>295.51</v>
      </c>
      <c r="F2034" s="290">
        <v>8.7899999999999991</v>
      </c>
      <c r="G2034" s="290"/>
      <c r="H2034" s="291">
        <v>3570.37</v>
      </c>
      <c r="I2034" s="291">
        <v>3513.64</v>
      </c>
      <c r="J2034" s="291">
        <v>56.73</v>
      </c>
      <c r="K2034" s="291"/>
      <c r="L2034" s="365">
        <v>11.73305948077555</v>
      </c>
      <c r="M2034" s="365">
        <v>11.8900883218842</v>
      </c>
      <c r="N2034" s="365">
        <v>6.4539249146757678</v>
      </c>
      <c r="O2034" s="365" t="s">
        <v>138</v>
      </c>
      <c r="P2034" s="292"/>
      <c r="Q2034" s="292"/>
      <c r="R2034" s="292">
        <v>3</v>
      </c>
    </row>
    <row r="2035" spans="1:18" ht="24">
      <c r="A2035" s="288">
        <v>9</v>
      </c>
      <c r="B2035" s="285" t="s">
        <v>3616</v>
      </c>
      <c r="C2035" s="289" t="s">
        <v>3617</v>
      </c>
      <c r="D2035" s="290">
        <v>531.33000000000004</v>
      </c>
      <c r="E2035" s="290">
        <v>506.44</v>
      </c>
      <c r="F2035" s="290">
        <v>24.89</v>
      </c>
      <c r="G2035" s="290"/>
      <c r="H2035" s="291">
        <v>6182.38</v>
      </c>
      <c r="I2035" s="291">
        <v>6021.65</v>
      </c>
      <c r="J2035" s="291">
        <v>160.72999999999999</v>
      </c>
      <c r="K2035" s="291"/>
      <c r="L2035" s="365">
        <v>11.635668981612181</v>
      </c>
      <c r="M2035" s="365">
        <v>11.890154806097463</v>
      </c>
      <c r="N2035" s="365">
        <v>6.4576134993973477</v>
      </c>
      <c r="O2035" s="365" t="s">
        <v>138</v>
      </c>
      <c r="P2035" s="292"/>
      <c r="Q2035" s="292"/>
      <c r="R2035" s="292">
        <v>3</v>
      </c>
    </row>
    <row r="2036" spans="1:18" ht="24">
      <c r="A2036" s="288">
        <v>10</v>
      </c>
      <c r="B2036" s="285" t="s">
        <v>3618</v>
      </c>
      <c r="C2036" s="289" t="s">
        <v>3619</v>
      </c>
      <c r="D2036" s="290">
        <v>490.95</v>
      </c>
      <c r="E2036" s="290">
        <v>477.4</v>
      </c>
      <c r="F2036" s="290">
        <v>13.55</v>
      </c>
      <c r="G2036" s="290"/>
      <c r="H2036" s="291">
        <v>5763.81</v>
      </c>
      <c r="I2036" s="291">
        <v>5676.35</v>
      </c>
      <c r="J2036" s="291">
        <v>87.46</v>
      </c>
      <c r="K2036" s="291"/>
      <c r="L2036" s="365">
        <v>11.740116101435992</v>
      </c>
      <c r="M2036" s="365">
        <v>11.890134059488899</v>
      </c>
      <c r="N2036" s="365">
        <v>6.4546125461254604</v>
      </c>
      <c r="O2036" s="365" t="s">
        <v>138</v>
      </c>
      <c r="P2036" s="292"/>
      <c r="Q2036" s="292"/>
      <c r="R2036" s="292">
        <v>3</v>
      </c>
    </row>
    <row r="2037" spans="1:18" ht="24">
      <c r="A2037" s="288">
        <v>11</v>
      </c>
      <c r="B2037" s="285" t="s">
        <v>3620</v>
      </c>
      <c r="C2037" s="289" t="s">
        <v>3621</v>
      </c>
      <c r="D2037" s="290">
        <v>1016.79</v>
      </c>
      <c r="E2037" s="290">
        <v>975.79</v>
      </c>
      <c r="F2037" s="290">
        <v>41</v>
      </c>
      <c r="G2037" s="290"/>
      <c r="H2037" s="291">
        <v>11867.01</v>
      </c>
      <c r="I2037" s="291">
        <v>11602.28</v>
      </c>
      <c r="J2037" s="291">
        <v>264.73</v>
      </c>
      <c r="K2037" s="291"/>
      <c r="L2037" s="365">
        <v>11.671053019797599</v>
      </c>
      <c r="M2037" s="365">
        <v>11.890140296580208</v>
      </c>
      <c r="N2037" s="365">
        <v>6.4568292682926831</v>
      </c>
      <c r="O2037" s="365" t="s">
        <v>138</v>
      </c>
      <c r="P2037" s="292"/>
      <c r="Q2037" s="292"/>
      <c r="R2037" s="292">
        <v>3</v>
      </c>
    </row>
    <row r="2038" spans="1:18" ht="24">
      <c r="A2038" s="288">
        <v>12</v>
      </c>
      <c r="B2038" s="285" t="s">
        <v>3622</v>
      </c>
      <c r="C2038" s="289" t="s">
        <v>3623</v>
      </c>
      <c r="D2038" s="290">
        <v>591.03</v>
      </c>
      <c r="E2038" s="290">
        <v>586.64</v>
      </c>
      <c r="F2038" s="290">
        <v>4.3899999999999997</v>
      </c>
      <c r="G2038" s="290"/>
      <c r="H2038" s="291">
        <v>7003.54</v>
      </c>
      <c r="I2038" s="291">
        <v>6975.18</v>
      </c>
      <c r="J2038" s="291">
        <v>28.36</v>
      </c>
      <c r="K2038" s="291"/>
      <c r="L2038" s="365">
        <v>11.849719980373248</v>
      </c>
      <c r="M2038" s="365">
        <v>11.890051820537298</v>
      </c>
      <c r="N2038" s="365">
        <v>6.4601366742596813</v>
      </c>
      <c r="O2038" s="365" t="s">
        <v>138</v>
      </c>
      <c r="P2038" s="292"/>
      <c r="Q2038" s="292"/>
      <c r="R2038" s="292">
        <v>3</v>
      </c>
    </row>
    <row r="2039" spans="1:18" ht="24">
      <c r="A2039" s="288">
        <v>13</v>
      </c>
      <c r="B2039" s="285" t="s">
        <v>3624</v>
      </c>
      <c r="C2039" s="289" t="s">
        <v>3625</v>
      </c>
      <c r="D2039" s="290">
        <v>376.63</v>
      </c>
      <c r="E2039" s="290">
        <v>374.07</v>
      </c>
      <c r="F2039" s="290">
        <v>2.56</v>
      </c>
      <c r="G2039" s="290"/>
      <c r="H2039" s="291">
        <v>4464.33</v>
      </c>
      <c r="I2039" s="291">
        <v>4447.78</v>
      </c>
      <c r="J2039" s="291">
        <v>16.55</v>
      </c>
      <c r="K2039" s="291"/>
      <c r="L2039" s="365">
        <v>11.853357406473197</v>
      </c>
      <c r="M2039" s="365">
        <v>11.890234448097949</v>
      </c>
      <c r="N2039" s="365">
        <v>6.46484375</v>
      </c>
      <c r="O2039" s="365" t="s">
        <v>138</v>
      </c>
      <c r="P2039" s="292"/>
      <c r="Q2039" s="292"/>
      <c r="R2039" s="292">
        <v>3</v>
      </c>
    </row>
    <row r="2040" spans="1:18" ht="24">
      <c r="A2040" s="288">
        <v>14</v>
      </c>
      <c r="B2040" s="285" t="s">
        <v>3626</v>
      </c>
      <c r="C2040" s="289" t="s">
        <v>3627</v>
      </c>
      <c r="D2040" s="290">
        <v>305.86</v>
      </c>
      <c r="E2040" s="290">
        <v>283.27999999999997</v>
      </c>
      <c r="F2040" s="290">
        <v>22.58</v>
      </c>
      <c r="G2040" s="290"/>
      <c r="H2040" s="291">
        <v>3493.88</v>
      </c>
      <c r="I2040" s="291">
        <v>3368.25</v>
      </c>
      <c r="J2040" s="291">
        <v>125.63</v>
      </c>
      <c r="K2040" s="291"/>
      <c r="L2040" s="365">
        <v>11.423134767540704</v>
      </c>
      <c r="M2040" s="365">
        <v>11.890179327873483</v>
      </c>
      <c r="N2040" s="365">
        <v>5.5637732506643047</v>
      </c>
      <c r="O2040" s="365" t="s">
        <v>138</v>
      </c>
      <c r="P2040" s="292"/>
      <c r="Q2040" s="292"/>
      <c r="R2040" s="292">
        <v>3</v>
      </c>
    </row>
    <row r="2041" spans="1:18" ht="24">
      <c r="A2041" s="288">
        <v>15</v>
      </c>
      <c r="B2041" s="285" t="s">
        <v>3628</v>
      </c>
      <c r="C2041" s="289" t="s">
        <v>3629</v>
      </c>
      <c r="D2041" s="290">
        <v>954.05</v>
      </c>
      <c r="E2041" s="290">
        <v>883.47</v>
      </c>
      <c r="F2041" s="290">
        <v>70.58</v>
      </c>
      <c r="G2041" s="290"/>
      <c r="H2041" s="291">
        <v>10897.16</v>
      </c>
      <c r="I2041" s="291">
        <v>10504.57</v>
      </c>
      <c r="J2041" s="291">
        <v>392.59</v>
      </c>
      <c r="K2041" s="291"/>
      <c r="L2041" s="365">
        <v>11.422000943346784</v>
      </c>
      <c r="M2041" s="365">
        <v>11.890126433268815</v>
      </c>
      <c r="N2041" s="365">
        <v>5.5623406064040806</v>
      </c>
      <c r="O2041" s="365" t="s">
        <v>138</v>
      </c>
      <c r="P2041" s="292"/>
      <c r="Q2041" s="292"/>
      <c r="R2041" s="292">
        <v>3</v>
      </c>
    </row>
    <row r="2042" spans="1:18">
      <c r="A2042" s="288">
        <v>16</v>
      </c>
      <c r="B2042" s="285" t="s">
        <v>3630</v>
      </c>
      <c r="C2042" s="289" t="s">
        <v>3631</v>
      </c>
      <c r="D2042" s="290">
        <v>3924.81</v>
      </c>
      <c r="E2042" s="290">
        <v>3711.2</v>
      </c>
      <c r="F2042" s="290">
        <v>213.61</v>
      </c>
      <c r="G2042" s="290"/>
      <c r="H2042" s="291">
        <v>45314.7</v>
      </c>
      <c r="I2042" s="291">
        <v>44126.47</v>
      </c>
      <c r="J2042" s="291">
        <v>1188.23</v>
      </c>
      <c r="K2042" s="291"/>
      <c r="L2042" s="365">
        <v>11.545705397203941</v>
      </c>
      <c r="M2042" s="365">
        <v>11.890081375296401</v>
      </c>
      <c r="N2042" s="365">
        <v>5.5626141098263187</v>
      </c>
      <c r="O2042" s="365" t="s">
        <v>138</v>
      </c>
      <c r="P2042" s="292"/>
      <c r="Q2042" s="292"/>
      <c r="R2042" s="292">
        <v>3</v>
      </c>
    </row>
    <row r="2043" spans="1:18">
      <c r="A2043" s="288">
        <v>17</v>
      </c>
      <c r="B2043" s="285" t="s">
        <v>3632</v>
      </c>
      <c r="C2043" s="289" t="s">
        <v>3633</v>
      </c>
      <c r="D2043" s="290">
        <v>1263.51</v>
      </c>
      <c r="E2043" s="290">
        <v>1236.05</v>
      </c>
      <c r="F2043" s="290">
        <v>27.46</v>
      </c>
      <c r="G2043" s="290"/>
      <c r="H2043" s="291">
        <v>14873.99</v>
      </c>
      <c r="I2043" s="291">
        <v>14696.71</v>
      </c>
      <c r="J2043" s="291">
        <v>177.28</v>
      </c>
      <c r="K2043" s="291"/>
      <c r="L2043" s="365">
        <v>11.77196064930234</v>
      </c>
      <c r="M2043" s="365">
        <v>11.890061081671453</v>
      </c>
      <c r="N2043" s="365">
        <v>6.4559359067734885</v>
      </c>
      <c r="O2043" s="365" t="s">
        <v>138</v>
      </c>
      <c r="P2043" s="292"/>
      <c r="Q2043" s="292"/>
      <c r="R2043" s="292">
        <v>3</v>
      </c>
    </row>
    <row r="2044" spans="1:18">
      <c r="A2044" s="288">
        <v>18</v>
      </c>
      <c r="B2044" s="285" t="s">
        <v>3634</v>
      </c>
      <c r="C2044" s="289" t="s">
        <v>3635</v>
      </c>
      <c r="D2044" s="290">
        <v>3073.57</v>
      </c>
      <c r="E2044" s="290">
        <v>3002.99</v>
      </c>
      <c r="F2044" s="290">
        <v>70.58</v>
      </c>
      <c r="G2044" s="290"/>
      <c r="H2044" s="291">
        <v>36098.44</v>
      </c>
      <c r="I2044" s="291">
        <v>35705.85</v>
      </c>
      <c r="J2044" s="291">
        <v>392.59</v>
      </c>
      <c r="K2044" s="291"/>
      <c r="L2044" s="365">
        <v>11.744791886958813</v>
      </c>
      <c r="M2044" s="365">
        <v>11.890099534130982</v>
      </c>
      <c r="N2044" s="365">
        <v>5.5623406064040806</v>
      </c>
      <c r="O2044" s="365" t="s">
        <v>138</v>
      </c>
      <c r="P2044" s="292"/>
      <c r="Q2044" s="292"/>
      <c r="R2044" s="292">
        <v>3</v>
      </c>
    </row>
    <row r="2045" spans="1:18" ht="24">
      <c r="A2045" s="288">
        <v>19</v>
      </c>
      <c r="B2045" s="285" t="s">
        <v>3636</v>
      </c>
      <c r="C2045" s="289" t="s">
        <v>3637</v>
      </c>
      <c r="D2045" s="290">
        <v>980.26</v>
      </c>
      <c r="E2045" s="290">
        <v>971.11</v>
      </c>
      <c r="F2045" s="290">
        <v>9.15</v>
      </c>
      <c r="G2045" s="290"/>
      <c r="H2045" s="291">
        <v>11605.64</v>
      </c>
      <c r="I2045" s="291">
        <v>11546.55</v>
      </c>
      <c r="J2045" s="291">
        <v>59.09</v>
      </c>
      <c r="K2045" s="291"/>
      <c r="L2045" s="365">
        <v>11.839348744210719</v>
      </c>
      <c r="M2045" s="365">
        <v>11.890053649946967</v>
      </c>
      <c r="N2045" s="365">
        <v>6.4579234972677595</v>
      </c>
      <c r="O2045" s="365" t="s">
        <v>138</v>
      </c>
      <c r="P2045" s="292"/>
      <c r="Q2045" s="292"/>
      <c r="R2045" s="292">
        <v>3</v>
      </c>
    </row>
    <row r="2046" spans="1:18" ht="24">
      <c r="A2046" s="288">
        <v>20</v>
      </c>
      <c r="B2046" s="285" t="s">
        <v>3638</v>
      </c>
      <c r="C2046" s="289" t="s">
        <v>3639</v>
      </c>
      <c r="D2046" s="290">
        <v>1603.85</v>
      </c>
      <c r="E2046" s="290">
        <v>1576.39</v>
      </c>
      <c r="F2046" s="290">
        <v>27.46</v>
      </c>
      <c r="G2046" s="290"/>
      <c r="H2046" s="291">
        <v>18920.73</v>
      </c>
      <c r="I2046" s="291">
        <v>18743.45</v>
      </c>
      <c r="J2046" s="291">
        <v>177.28</v>
      </c>
      <c r="K2046" s="291"/>
      <c r="L2046" s="365">
        <v>11.797069551391964</v>
      </c>
      <c r="M2046" s="365">
        <v>11.890109680979961</v>
      </c>
      <c r="N2046" s="365">
        <v>6.4559359067734885</v>
      </c>
      <c r="O2046" s="365" t="s">
        <v>138</v>
      </c>
      <c r="P2046" s="292"/>
      <c r="Q2046" s="292"/>
      <c r="R2046" s="292">
        <v>3</v>
      </c>
    </row>
    <row r="2047" spans="1:18" ht="24">
      <c r="A2047" s="288">
        <v>21</v>
      </c>
      <c r="B2047" s="285" t="s">
        <v>3640</v>
      </c>
      <c r="C2047" s="289" t="s">
        <v>3641</v>
      </c>
      <c r="D2047" s="290">
        <v>1793.42</v>
      </c>
      <c r="E2047" s="290">
        <v>1784.27</v>
      </c>
      <c r="F2047" s="290">
        <v>9.15</v>
      </c>
      <c r="G2047" s="290"/>
      <c r="H2047" s="291">
        <v>21274.21</v>
      </c>
      <c r="I2047" s="291">
        <v>21215.119999999999</v>
      </c>
      <c r="J2047" s="291">
        <v>59.09</v>
      </c>
      <c r="K2047" s="291"/>
      <c r="L2047" s="365">
        <v>11.862369104838798</v>
      </c>
      <c r="M2047" s="365">
        <v>11.890083899858205</v>
      </c>
      <c r="N2047" s="365">
        <v>6.4579234972677595</v>
      </c>
      <c r="O2047" s="365" t="s">
        <v>138</v>
      </c>
      <c r="P2047" s="292"/>
      <c r="Q2047" s="292"/>
      <c r="R2047" s="292">
        <v>3</v>
      </c>
    </row>
    <row r="2048" spans="1:18" ht="24">
      <c r="A2048" s="288">
        <v>22</v>
      </c>
      <c r="B2048" s="285" t="s">
        <v>3642</v>
      </c>
      <c r="C2048" s="289" t="s">
        <v>3643</v>
      </c>
      <c r="D2048" s="290">
        <v>1889.17</v>
      </c>
      <c r="E2048" s="290">
        <v>1861.71</v>
      </c>
      <c r="F2048" s="290">
        <v>27.46</v>
      </c>
      <c r="G2048" s="290"/>
      <c r="H2048" s="291">
        <v>22313.21</v>
      </c>
      <c r="I2048" s="291">
        <v>22135.93</v>
      </c>
      <c r="J2048" s="291">
        <v>177.28</v>
      </c>
      <c r="K2048" s="291"/>
      <c r="L2048" s="365">
        <v>11.811118110069501</v>
      </c>
      <c r="M2048" s="365">
        <v>11.890106407550048</v>
      </c>
      <c r="N2048" s="365">
        <v>6.4559359067734885</v>
      </c>
      <c r="O2048" s="365" t="s">
        <v>138</v>
      </c>
      <c r="P2048" s="292"/>
      <c r="Q2048" s="292"/>
      <c r="R2048" s="292">
        <v>3</v>
      </c>
    </row>
    <row r="2049" spans="1:18" ht="24">
      <c r="A2049" s="288">
        <v>23</v>
      </c>
      <c r="B2049" s="285" t="s">
        <v>3644</v>
      </c>
      <c r="C2049" s="289" t="s">
        <v>3645</v>
      </c>
      <c r="D2049" s="290">
        <v>1887.98</v>
      </c>
      <c r="E2049" s="290">
        <v>1086.25</v>
      </c>
      <c r="F2049" s="290">
        <v>801.73</v>
      </c>
      <c r="G2049" s="290"/>
      <c r="H2049" s="291">
        <v>17375.45</v>
      </c>
      <c r="I2049" s="291">
        <v>12915.66</v>
      </c>
      <c r="J2049" s="291">
        <v>4459.79</v>
      </c>
      <c r="K2049" s="291"/>
      <c r="L2049" s="365">
        <v>9.2031960084322932</v>
      </c>
      <c r="M2049" s="365">
        <v>11.89013578826237</v>
      </c>
      <c r="N2049" s="365">
        <v>5.5627081436393793</v>
      </c>
      <c r="O2049" s="365" t="s">
        <v>138</v>
      </c>
      <c r="P2049" s="292"/>
      <c r="Q2049" s="292"/>
      <c r="R2049" s="292">
        <v>3</v>
      </c>
    </row>
    <row r="2050" spans="1:18" ht="24">
      <c r="A2050" s="288">
        <v>24</v>
      </c>
      <c r="B2050" s="285" t="s">
        <v>3646</v>
      </c>
      <c r="C2050" s="289" t="s">
        <v>3647</v>
      </c>
      <c r="D2050" s="290">
        <v>2929.97</v>
      </c>
      <c r="E2050" s="290">
        <v>1311.45</v>
      </c>
      <c r="F2050" s="290">
        <v>1618.52</v>
      </c>
      <c r="G2050" s="290"/>
      <c r="H2050" s="291">
        <v>24596.63</v>
      </c>
      <c r="I2050" s="291">
        <v>15593.29</v>
      </c>
      <c r="J2050" s="291">
        <v>9003.34</v>
      </c>
      <c r="K2050" s="291"/>
      <c r="L2050" s="365">
        <v>8.3948402202070334</v>
      </c>
      <c r="M2050" s="365">
        <v>11.890113995958671</v>
      </c>
      <c r="N2050" s="365">
        <v>5.5626992561105206</v>
      </c>
      <c r="O2050" s="365" t="s">
        <v>138</v>
      </c>
      <c r="P2050" s="292"/>
      <c r="Q2050" s="292"/>
      <c r="R2050" s="292">
        <v>3</v>
      </c>
    </row>
    <row r="2051" spans="1:18" ht="12.75">
      <c r="A2051" s="202" t="s">
        <v>3648</v>
      </c>
      <c r="B2051" s="201"/>
      <c r="C2051" s="201"/>
      <c r="D2051" s="201"/>
      <c r="E2051" s="201"/>
      <c r="F2051" s="201"/>
      <c r="G2051" s="201"/>
      <c r="H2051" s="201"/>
      <c r="I2051" s="201"/>
      <c r="J2051" s="201"/>
      <c r="K2051" s="201"/>
      <c r="L2051" s="201"/>
      <c r="M2051" s="201"/>
      <c r="N2051" s="201"/>
      <c r="O2051" s="201"/>
      <c r="P2051" s="201"/>
      <c r="Q2051" s="201"/>
      <c r="R2051" s="201"/>
    </row>
    <row r="2052" spans="1:18">
      <c r="A2052" s="288">
        <v>25</v>
      </c>
      <c r="B2052" s="285" t="s">
        <v>3649</v>
      </c>
      <c r="C2052" s="289" t="s">
        <v>3650</v>
      </c>
      <c r="D2052" s="290">
        <v>532.27</v>
      </c>
      <c r="E2052" s="290">
        <v>522.75</v>
      </c>
      <c r="F2052" s="290">
        <v>9.52</v>
      </c>
      <c r="G2052" s="290"/>
      <c r="H2052" s="291">
        <v>6276.97</v>
      </c>
      <c r="I2052" s="291">
        <v>6215.51</v>
      </c>
      <c r="J2052" s="291">
        <v>61.46</v>
      </c>
      <c r="K2052" s="291"/>
      <c r="L2052" s="365">
        <v>11.792830706220528</v>
      </c>
      <c r="M2052" s="365">
        <v>11.890023912003826</v>
      </c>
      <c r="N2052" s="365">
        <v>6.4558823529411766</v>
      </c>
      <c r="O2052" s="365" t="s">
        <v>138</v>
      </c>
      <c r="P2052" s="292"/>
      <c r="Q2052" s="292"/>
      <c r="R2052" s="292">
        <v>4</v>
      </c>
    </row>
    <row r="2053" spans="1:18">
      <c r="A2053" s="288">
        <v>26</v>
      </c>
      <c r="B2053" s="285" t="s">
        <v>3651</v>
      </c>
      <c r="C2053" s="289" t="s">
        <v>3652</v>
      </c>
      <c r="D2053" s="290">
        <v>661.15</v>
      </c>
      <c r="E2053" s="290">
        <v>650.53</v>
      </c>
      <c r="F2053" s="290">
        <v>10.62</v>
      </c>
      <c r="G2053" s="290"/>
      <c r="H2053" s="291">
        <v>7803.4</v>
      </c>
      <c r="I2053" s="291">
        <v>7734.85</v>
      </c>
      <c r="J2053" s="291">
        <v>68.55</v>
      </c>
      <c r="K2053" s="291"/>
      <c r="L2053" s="365">
        <v>11.802767904408984</v>
      </c>
      <c r="M2053" s="365">
        <v>11.890074247152324</v>
      </c>
      <c r="N2053" s="365">
        <v>6.4548022598870061</v>
      </c>
      <c r="O2053" s="365" t="s">
        <v>138</v>
      </c>
      <c r="P2053" s="292"/>
      <c r="Q2053" s="292"/>
      <c r="R2053" s="292">
        <v>4</v>
      </c>
    </row>
    <row r="2054" spans="1:18">
      <c r="A2054" s="288">
        <v>27</v>
      </c>
      <c r="B2054" s="285" t="s">
        <v>3653</v>
      </c>
      <c r="C2054" s="289" t="s">
        <v>3654</v>
      </c>
      <c r="D2054" s="290">
        <v>1074.4100000000001</v>
      </c>
      <c r="E2054" s="290">
        <v>1045.49</v>
      </c>
      <c r="F2054" s="290">
        <v>28.92</v>
      </c>
      <c r="G2054" s="290"/>
      <c r="H2054" s="291">
        <v>12617.75</v>
      </c>
      <c r="I2054" s="291">
        <v>12431.02</v>
      </c>
      <c r="J2054" s="291">
        <v>186.73</v>
      </c>
      <c r="K2054" s="291"/>
      <c r="L2054" s="365">
        <v>11.74388734282071</v>
      </c>
      <c r="M2054" s="365">
        <v>11.89013763881051</v>
      </c>
      <c r="N2054" s="365">
        <v>6.4567773167358222</v>
      </c>
      <c r="O2054" s="365" t="s">
        <v>138</v>
      </c>
      <c r="P2054" s="292"/>
      <c r="Q2054" s="292"/>
      <c r="R2054" s="292">
        <v>4</v>
      </c>
    </row>
    <row r="2055" spans="1:18">
      <c r="A2055" s="288">
        <v>28</v>
      </c>
      <c r="B2055" s="285" t="s">
        <v>3655</v>
      </c>
      <c r="C2055" s="289" t="s">
        <v>3656</v>
      </c>
      <c r="D2055" s="290">
        <v>3081.95</v>
      </c>
      <c r="E2055" s="290">
        <v>2985.67</v>
      </c>
      <c r="F2055" s="290">
        <v>96.28</v>
      </c>
      <c r="G2055" s="290"/>
      <c r="H2055" s="291">
        <v>36121.53</v>
      </c>
      <c r="I2055" s="291">
        <v>35499.879999999997</v>
      </c>
      <c r="J2055" s="291">
        <v>621.65</v>
      </c>
      <c r="K2055" s="291"/>
      <c r="L2055" s="365">
        <v>11.720349129609501</v>
      </c>
      <c r="M2055" s="365">
        <v>11.8900883218842</v>
      </c>
      <c r="N2055" s="365">
        <v>6.4566888242625673</v>
      </c>
      <c r="O2055" s="365" t="s">
        <v>138</v>
      </c>
      <c r="P2055" s="292"/>
      <c r="Q2055" s="292"/>
      <c r="R2055" s="292">
        <v>4</v>
      </c>
    </row>
    <row r="2056" spans="1:18">
      <c r="A2056" s="288">
        <v>29</v>
      </c>
      <c r="B2056" s="285" t="s">
        <v>3657</v>
      </c>
      <c r="C2056" s="289" t="s">
        <v>3658</v>
      </c>
      <c r="D2056" s="290">
        <v>569.74</v>
      </c>
      <c r="E2056" s="290">
        <v>569.01</v>
      </c>
      <c r="F2056" s="290">
        <v>0.73</v>
      </c>
      <c r="G2056" s="290"/>
      <c r="H2056" s="291">
        <v>6770.3</v>
      </c>
      <c r="I2056" s="291">
        <v>6765.57</v>
      </c>
      <c r="J2056" s="291">
        <v>4.7300000000000004</v>
      </c>
      <c r="K2056" s="291"/>
      <c r="L2056" s="365">
        <v>11.883139677747744</v>
      </c>
      <c r="M2056" s="365">
        <v>11.890072230716507</v>
      </c>
      <c r="N2056" s="365">
        <v>6.4794520547945211</v>
      </c>
      <c r="O2056" s="365" t="s">
        <v>138</v>
      </c>
      <c r="P2056" s="292"/>
      <c r="Q2056" s="292"/>
      <c r="R2056" s="292">
        <v>4</v>
      </c>
    </row>
    <row r="2057" spans="1:18">
      <c r="A2057" s="288">
        <v>30</v>
      </c>
      <c r="B2057" s="285" t="s">
        <v>3659</v>
      </c>
      <c r="C2057" s="289" t="s">
        <v>3660</v>
      </c>
      <c r="D2057" s="290">
        <v>445.57</v>
      </c>
      <c r="E2057" s="290">
        <v>445.2</v>
      </c>
      <c r="F2057" s="290">
        <v>0.37</v>
      </c>
      <c r="G2057" s="290"/>
      <c r="H2057" s="291">
        <v>5295.84</v>
      </c>
      <c r="I2057" s="291">
        <v>5293.48</v>
      </c>
      <c r="J2057" s="291">
        <v>2.36</v>
      </c>
      <c r="K2057" s="291"/>
      <c r="L2057" s="365">
        <v>11.885539870278521</v>
      </c>
      <c r="M2057" s="365">
        <v>11.890116801437555</v>
      </c>
      <c r="N2057" s="365">
        <v>6.3783783783783781</v>
      </c>
      <c r="O2057" s="365" t="s">
        <v>138</v>
      </c>
      <c r="P2057" s="292"/>
      <c r="Q2057" s="292"/>
      <c r="R2057" s="292">
        <v>4</v>
      </c>
    </row>
    <row r="2058" spans="1:18">
      <c r="A2058" s="288">
        <v>31</v>
      </c>
      <c r="B2058" s="285" t="s">
        <v>3661</v>
      </c>
      <c r="C2058" s="289" t="s">
        <v>3662</v>
      </c>
      <c r="D2058" s="290">
        <v>601.39</v>
      </c>
      <c r="E2058" s="290">
        <v>600.29</v>
      </c>
      <c r="F2058" s="290">
        <v>1.1000000000000001</v>
      </c>
      <c r="G2058" s="290"/>
      <c r="H2058" s="291">
        <v>7144.63</v>
      </c>
      <c r="I2058" s="291">
        <v>7137.54</v>
      </c>
      <c r="J2058" s="291">
        <v>7.09</v>
      </c>
      <c r="K2058" s="291"/>
      <c r="L2058" s="365">
        <v>11.88019421673124</v>
      </c>
      <c r="M2058" s="365">
        <v>11.890153092671875</v>
      </c>
      <c r="N2058" s="365">
        <v>6.4454545454545444</v>
      </c>
      <c r="O2058" s="365" t="s">
        <v>138</v>
      </c>
      <c r="P2058" s="292"/>
      <c r="Q2058" s="292"/>
      <c r="R2058" s="292">
        <v>4</v>
      </c>
    </row>
    <row r="2059" spans="1:18" ht="24">
      <c r="A2059" s="288">
        <v>32</v>
      </c>
      <c r="B2059" s="285" t="s">
        <v>3663</v>
      </c>
      <c r="C2059" s="289" t="s">
        <v>3664</v>
      </c>
      <c r="D2059" s="290">
        <v>487.19</v>
      </c>
      <c r="E2059" s="290">
        <v>441.43</v>
      </c>
      <c r="F2059" s="290">
        <v>45.76</v>
      </c>
      <c r="G2059" s="290"/>
      <c r="H2059" s="291">
        <v>5544.11</v>
      </c>
      <c r="I2059" s="291">
        <v>5248.65</v>
      </c>
      <c r="J2059" s="291">
        <v>295.45999999999998</v>
      </c>
      <c r="K2059" s="291"/>
      <c r="L2059" s="365">
        <v>11.379769699706479</v>
      </c>
      <c r="M2059" s="365">
        <v>11.890107151756789</v>
      </c>
      <c r="N2059" s="365">
        <v>6.4567307692307692</v>
      </c>
      <c r="O2059" s="365" t="s">
        <v>138</v>
      </c>
      <c r="P2059" s="292"/>
      <c r="Q2059" s="292"/>
      <c r="R2059" s="292">
        <v>4</v>
      </c>
    </row>
    <row r="2060" spans="1:18" ht="24">
      <c r="A2060" s="288">
        <v>33</v>
      </c>
      <c r="B2060" s="285" t="s">
        <v>3665</v>
      </c>
      <c r="C2060" s="289" t="s">
        <v>3666</v>
      </c>
      <c r="D2060" s="290">
        <v>454.79</v>
      </c>
      <c r="E2060" s="290">
        <v>409.03</v>
      </c>
      <c r="F2060" s="290">
        <v>45.76</v>
      </c>
      <c r="G2060" s="290"/>
      <c r="H2060" s="291">
        <v>5158.82</v>
      </c>
      <c r="I2060" s="291">
        <v>4863.3599999999997</v>
      </c>
      <c r="J2060" s="291">
        <v>295.45999999999998</v>
      </c>
      <c r="K2060" s="291"/>
      <c r="L2060" s="365">
        <v>11.343301303898501</v>
      </c>
      <c r="M2060" s="365">
        <v>11.88998361978339</v>
      </c>
      <c r="N2060" s="365">
        <v>6.4567307692307692</v>
      </c>
      <c r="O2060" s="365" t="s">
        <v>138</v>
      </c>
      <c r="P2060" s="292"/>
      <c r="Q2060" s="292"/>
      <c r="R2060" s="292">
        <v>4</v>
      </c>
    </row>
    <row r="2061" spans="1:18" ht="24">
      <c r="A2061" s="288">
        <v>34</v>
      </c>
      <c r="B2061" s="285" t="s">
        <v>3667</v>
      </c>
      <c r="C2061" s="289" t="s">
        <v>3668</v>
      </c>
      <c r="D2061" s="290">
        <v>389.4</v>
      </c>
      <c r="E2061" s="290">
        <v>379.88</v>
      </c>
      <c r="F2061" s="290">
        <v>9.52</v>
      </c>
      <c r="G2061" s="290"/>
      <c r="H2061" s="291">
        <v>4578.3</v>
      </c>
      <c r="I2061" s="291">
        <v>4516.84</v>
      </c>
      <c r="J2061" s="291">
        <v>61.46</v>
      </c>
      <c r="K2061" s="291"/>
      <c r="L2061" s="365">
        <v>11.757318952234208</v>
      </c>
      <c r="M2061" s="365">
        <v>11.890175845003686</v>
      </c>
      <c r="N2061" s="365">
        <v>6.4558823529411766</v>
      </c>
      <c r="O2061" s="365" t="s">
        <v>138</v>
      </c>
      <c r="P2061" s="292"/>
      <c r="Q2061" s="292"/>
      <c r="R2061" s="292">
        <v>4</v>
      </c>
    </row>
    <row r="2062" spans="1:18">
      <c r="A2062" s="288">
        <v>35</v>
      </c>
      <c r="B2062" s="285" t="s">
        <v>3669</v>
      </c>
      <c r="C2062" s="289" t="s">
        <v>3670</v>
      </c>
      <c r="D2062" s="290">
        <v>959.88</v>
      </c>
      <c r="E2062" s="290">
        <v>952.56</v>
      </c>
      <c r="F2062" s="290">
        <v>7.32</v>
      </c>
      <c r="G2062" s="290"/>
      <c r="H2062" s="291">
        <v>11373.31</v>
      </c>
      <c r="I2062" s="291">
        <v>11326.04</v>
      </c>
      <c r="J2062" s="291">
        <v>47.27</v>
      </c>
      <c r="K2062" s="291"/>
      <c r="L2062" s="365">
        <v>11.848679001541859</v>
      </c>
      <c r="M2062" s="365">
        <v>11.890106659947932</v>
      </c>
      <c r="N2062" s="365">
        <v>6.4576502732240435</v>
      </c>
      <c r="O2062" s="365" t="s">
        <v>138</v>
      </c>
      <c r="P2062" s="292"/>
      <c r="Q2062" s="292"/>
      <c r="R2062" s="292">
        <v>4</v>
      </c>
    </row>
    <row r="2063" spans="1:18" ht="12.75">
      <c r="A2063" s="202" t="s">
        <v>3671</v>
      </c>
      <c r="B2063" s="201"/>
      <c r="C2063" s="201"/>
      <c r="D2063" s="201"/>
      <c r="E2063" s="201"/>
      <c r="F2063" s="201"/>
      <c r="G2063" s="201"/>
      <c r="H2063" s="201"/>
      <c r="I2063" s="201"/>
      <c r="J2063" s="201"/>
      <c r="K2063" s="201"/>
      <c r="L2063" s="201"/>
      <c r="M2063" s="201"/>
      <c r="N2063" s="201"/>
      <c r="O2063" s="201"/>
      <c r="P2063" s="201"/>
      <c r="Q2063" s="201"/>
      <c r="R2063" s="201"/>
    </row>
    <row r="2064" spans="1:18" ht="36">
      <c r="A2064" s="288">
        <v>36</v>
      </c>
      <c r="B2064" s="285" t="s">
        <v>3672</v>
      </c>
      <c r="C2064" s="289" t="s">
        <v>3673</v>
      </c>
      <c r="D2064" s="290">
        <v>3481.08</v>
      </c>
      <c r="E2064" s="290">
        <v>878.04</v>
      </c>
      <c r="F2064" s="290">
        <v>5.25</v>
      </c>
      <c r="G2064" s="290">
        <v>2597.79</v>
      </c>
      <c r="H2064" s="291">
        <v>21031.34</v>
      </c>
      <c r="I2064" s="291">
        <v>10440.09</v>
      </c>
      <c r="J2064" s="291">
        <v>25.31</v>
      </c>
      <c r="K2064" s="291">
        <v>10565.94</v>
      </c>
      <c r="L2064" s="365">
        <v>6.0416135222402243</v>
      </c>
      <c r="M2064" s="365">
        <v>11.890221402214022</v>
      </c>
      <c r="N2064" s="365">
        <v>4.8209523809523809</v>
      </c>
      <c r="O2064" s="365">
        <v>4.0672802651484536</v>
      </c>
      <c r="P2064" s="292"/>
      <c r="Q2064" s="292"/>
      <c r="R2064" s="292">
        <v>5</v>
      </c>
    </row>
    <row r="2065" spans="1:18" ht="36">
      <c r="A2065" s="288">
        <v>37</v>
      </c>
      <c r="B2065" s="285" t="s">
        <v>3674</v>
      </c>
      <c r="C2065" s="289" t="s">
        <v>3675</v>
      </c>
      <c r="D2065" s="290">
        <v>5835.45</v>
      </c>
      <c r="E2065" s="290">
        <v>1116.52</v>
      </c>
      <c r="F2065" s="290">
        <v>12.59</v>
      </c>
      <c r="G2065" s="290">
        <v>4706.34</v>
      </c>
      <c r="H2065" s="291">
        <v>34474.080000000002</v>
      </c>
      <c r="I2065" s="291">
        <v>13275.67</v>
      </c>
      <c r="J2065" s="291">
        <v>60.74</v>
      </c>
      <c r="K2065" s="291">
        <v>21137.67</v>
      </c>
      <c r="L2065" s="365">
        <v>5.9076986350667049</v>
      </c>
      <c r="M2065" s="365">
        <v>11.890221402214022</v>
      </c>
      <c r="N2065" s="365">
        <v>4.8244638602065137</v>
      </c>
      <c r="O2065" s="365">
        <v>4.4913180943153277</v>
      </c>
      <c r="P2065" s="292"/>
      <c r="Q2065" s="292"/>
      <c r="R2065" s="292">
        <v>5</v>
      </c>
    </row>
    <row r="2066" spans="1:18" ht="36">
      <c r="A2066" s="288">
        <v>38</v>
      </c>
      <c r="B2066" s="285" t="s">
        <v>3676</v>
      </c>
      <c r="C2066" s="289" t="s">
        <v>3677</v>
      </c>
      <c r="D2066" s="290">
        <v>11194.96</v>
      </c>
      <c r="E2066" s="290">
        <v>1441.72</v>
      </c>
      <c r="F2066" s="290">
        <v>27.27</v>
      </c>
      <c r="G2066" s="290">
        <v>9725.9699999999993</v>
      </c>
      <c r="H2066" s="291">
        <v>64496.73</v>
      </c>
      <c r="I2066" s="291">
        <v>17142.37</v>
      </c>
      <c r="J2066" s="291">
        <v>131.61000000000001</v>
      </c>
      <c r="K2066" s="291">
        <v>47222.75</v>
      </c>
      <c r="L2066" s="365">
        <v>5.7612291602649774</v>
      </c>
      <c r="M2066" s="365">
        <v>11.890221402214021</v>
      </c>
      <c r="N2066" s="365">
        <v>4.8261826182618268</v>
      </c>
      <c r="O2066" s="365">
        <v>4.8553254842447595</v>
      </c>
      <c r="P2066" s="292"/>
      <c r="Q2066" s="292"/>
      <c r="R2066" s="292">
        <v>5</v>
      </c>
    </row>
    <row r="2067" spans="1:18">
      <c r="A2067" s="288">
        <v>39</v>
      </c>
      <c r="B2067" s="285" t="s">
        <v>3678</v>
      </c>
      <c r="C2067" s="289" t="s">
        <v>3679</v>
      </c>
      <c r="D2067" s="290">
        <v>3782.5</v>
      </c>
      <c r="E2067" s="290">
        <v>878.04</v>
      </c>
      <c r="F2067" s="290">
        <v>5.25</v>
      </c>
      <c r="G2067" s="290">
        <v>2899.21</v>
      </c>
      <c r="H2067" s="291">
        <v>21259.94</v>
      </c>
      <c r="I2067" s="291">
        <v>10440.09</v>
      </c>
      <c r="J2067" s="291">
        <v>25.31</v>
      </c>
      <c r="K2067" s="291">
        <v>10794.54</v>
      </c>
      <c r="L2067" s="365">
        <v>5.6206054196959681</v>
      </c>
      <c r="M2067" s="365">
        <v>11.890221402214022</v>
      </c>
      <c r="N2067" s="365">
        <v>4.8209523809523809</v>
      </c>
      <c r="O2067" s="365">
        <v>3.7232694423653343</v>
      </c>
      <c r="P2067" s="292"/>
      <c r="Q2067" s="292"/>
      <c r="R2067" s="292">
        <v>5</v>
      </c>
    </row>
    <row r="2068" spans="1:18" ht="24">
      <c r="A2068" s="288">
        <v>40</v>
      </c>
      <c r="B2068" s="285" t="s">
        <v>3680</v>
      </c>
      <c r="C2068" s="289" t="s">
        <v>3681</v>
      </c>
      <c r="D2068" s="290">
        <v>4700.43</v>
      </c>
      <c r="E2068" s="290">
        <v>360.97</v>
      </c>
      <c r="F2068" s="290">
        <v>5.25</v>
      </c>
      <c r="G2068" s="290">
        <v>4334.21</v>
      </c>
      <c r="H2068" s="291">
        <v>17194.89</v>
      </c>
      <c r="I2068" s="291">
        <v>4292.04</v>
      </c>
      <c r="J2068" s="291">
        <v>25.31</v>
      </c>
      <c r="K2068" s="291">
        <v>12877.54</v>
      </c>
      <c r="L2068" s="365">
        <v>3.6581525520005611</v>
      </c>
      <c r="M2068" s="365">
        <v>11.890295592431503</v>
      </c>
      <c r="N2068" s="365">
        <v>4.8209523809523809</v>
      </c>
      <c r="O2068" s="365">
        <v>2.9711389157424306</v>
      </c>
      <c r="P2068" s="292"/>
      <c r="Q2068" s="292"/>
      <c r="R2068" s="292">
        <v>5</v>
      </c>
    </row>
    <row r="2069" spans="1:18" ht="24">
      <c r="A2069" s="288">
        <v>41</v>
      </c>
      <c r="B2069" s="285" t="s">
        <v>3682</v>
      </c>
      <c r="C2069" s="289" t="s">
        <v>3683</v>
      </c>
      <c r="D2069" s="290">
        <v>25109.94</v>
      </c>
      <c r="E2069" s="290">
        <v>2891.03</v>
      </c>
      <c r="F2069" s="290">
        <v>14.69</v>
      </c>
      <c r="G2069" s="290">
        <v>22204.22</v>
      </c>
      <c r="H2069" s="291">
        <v>185154.95</v>
      </c>
      <c r="I2069" s="291">
        <v>34374.959999999999</v>
      </c>
      <c r="J2069" s="291">
        <v>70.87</v>
      </c>
      <c r="K2069" s="291">
        <v>150709.12</v>
      </c>
      <c r="L2069" s="365">
        <v>7.3737711041922056</v>
      </c>
      <c r="M2069" s="365">
        <v>11.890212138926264</v>
      </c>
      <c r="N2069" s="365">
        <v>4.8243703199455412</v>
      </c>
      <c r="O2069" s="365">
        <v>6.7874088799336336</v>
      </c>
      <c r="P2069" s="292"/>
      <c r="Q2069" s="292"/>
      <c r="R2069" s="292">
        <v>5</v>
      </c>
    </row>
    <row r="2070" spans="1:18" ht="24">
      <c r="A2070" s="288">
        <v>42</v>
      </c>
      <c r="B2070" s="285" t="s">
        <v>3684</v>
      </c>
      <c r="C2070" s="289" t="s">
        <v>3685</v>
      </c>
      <c r="D2070" s="290">
        <v>18656.66</v>
      </c>
      <c r="E2070" s="290">
        <v>2168</v>
      </c>
      <c r="F2070" s="290">
        <v>9.44</v>
      </c>
      <c r="G2070" s="290">
        <v>16479.22</v>
      </c>
      <c r="H2070" s="291">
        <v>133880.68</v>
      </c>
      <c r="I2070" s="291">
        <v>25778</v>
      </c>
      <c r="J2070" s="291">
        <v>45.56</v>
      </c>
      <c r="K2070" s="291">
        <v>108057.12</v>
      </c>
      <c r="L2070" s="365">
        <v>7.1760261483030723</v>
      </c>
      <c r="M2070" s="365">
        <v>11.890221402214022</v>
      </c>
      <c r="N2070" s="365">
        <v>4.8262711864406782</v>
      </c>
      <c r="O2070" s="365">
        <v>6.5571744293722629</v>
      </c>
      <c r="P2070" s="292"/>
      <c r="Q2070" s="292"/>
      <c r="R2070" s="292">
        <v>5</v>
      </c>
    </row>
    <row r="2071" spans="1:18" ht="24">
      <c r="A2071" s="288">
        <v>43</v>
      </c>
      <c r="B2071" s="285" t="s">
        <v>3686</v>
      </c>
      <c r="C2071" s="289" t="s">
        <v>3687</v>
      </c>
      <c r="D2071" s="290">
        <v>35138.6</v>
      </c>
      <c r="E2071" s="290">
        <v>3338.72</v>
      </c>
      <c r="F2071" s="290">
        <v>167.84</v>
      </c>
      <c r="G2071" s="290">
        <v>31632.04</v>
      </c>
      <c r="H2071" s="291">
        <v>182830.53</v>
      </c>
      <c r="I2071" s="291">
        <v>39698.120000000003</v>
      </c>
      <c r="J2071" s="291">
        <v>809.89</v>
      </c>
      <c r="K2071" s="291">
        <v>142322.51999999999</v>
      </c>
      <c r="L2071" s="365">
        <v>5.2031250533601225</v>
      </c>
      <c r="M2071" s="365">
        <v>11.890221402214024</v>
      </c>
      <c r="N2071" s="365">
        <v>4.8253693994280269</v>
      </c>
      <c r="O2071" s="365">
        <v>4.4993152512452559</v>
      </c>
      <c r="P2071" s="292"/>
      <c r="Q2071" s="292"/>
      <c r="R2071" s="292">
        <v>5</v>
      </c>
    </row>
    <row r="2072" spans="1:18" ht="24">
      <c r="A2072" s="288">
        <v>44</v>
      </c>
      <c r="B2072" s="285" t="s">
        <v>3688</v>
      </c>
      <c r="C2072" s="289" t="s">
        <v>3689</v>
      </c>
      <c r="D2072" s="290">
        <v>63594.47</v>
      </c>
      <c r="E2072" s="290">
        <v>4574.4799999999996</v>
      </c>
      <c r="F2072" s="290">
        <v>440.58</v>
      </c>
      <c r="G2072" s="290">
        <v>58579.41</v>
      </c>
      <c r="H2072" s="291">
        <v>368635.35</v>
      </c>
      <c r="I2072" s="291">
        <v>54391.58</v>
      </c>
      <c r="J2072" s="291">
        <v>2125.96</v>
      </c>
      <c r="K2072" s="291">
        <v>312117.81</v>
      </c>
      <c r="L2072" s="365">
        <v>5.796657319417867</v>
      </c>
      <c r="M2072" s="365">
        <v>11.890221402214024</v>
      </c>
      <c r="N2072" s="365">
        <v>4.8253665622588411</v>
      </c>
      <c r="O2072" s="365">
        <v>5.3281146054560802</v>
      </c>
      <c r="P2072" s="292"/>
      <c r="Q2072" s="292"/>
      <c r="R2072" s="292">
        <v>5</v>
      </c>
    </row>
    <row r="2073" spans="1:18" ht="24">
      <c r="A2073" s="288">
        <v>45</v>
      </c>
      <c r="B2073" s="285" t="s">
        <v>3690</v>
      </c>
      <c r="C2073" s="289" t="s">
        <v>3691</v>
      </c>
      <c r="D2073" s="290">
        <v>113065.1</v>
      </c>
      <c r="E2073" s="290">
        <v>6438.96</v>
      </c>
      <c r="F2073" s="290">
        <v>660.87</v>
      </c>
      <c r="G2073" s="290">
        <v>105965.27</v>
      </c>
      <c r="H2073" s="291">
        <v>619690.85</v>
      </c>
      <c r="I2073" s="291">
        <v>76560.66</v>
      </c>
      <c r="J2073" s="291">
        <v>3188.93</v>
      </c>
      <c r="K2073" s="291">
        <v>539941.26</v>
      </c>
      <c r="L2073" s="365">
        <v>5.4808322815793726</v>
      </c>
      <c r="M2073" s="365">
        <v>11.890221402214022</v>
      </c>
      <c r="N2073" s="365">
        <v>4.8253514306898477</v>
      </c>
      <c r="O2073" s="365">
        <v>5.0954549542505765</v>
      </c>
      <c r="P2073" s="292"/>
      <c r="Q2073" s="292"/>
      <c r="R2073" s="292">
        <v>5</v>
      </c>
    </row>
    <row r="2074" spans="1:18" ht="12.75">
      <c r="A2074" s="202" t="s">
        <v>3692</v>
      </c>
      <c r="B2074" s="201"/>
      <c r="C2074" s="201"/>
      <c r="D2074" s="201"/>
      <c r="E2074" s="201"/>
      <c r="F2074" s="201"/>
      <c r="G2074" s="201"/>
      <c r="H2074" s="201"/>
      <c r="I2074" s="201"/>
      <c r="J2074" s="201"/>
      <c r="K2074" s="201"/>
      <c r="L2074" s="201"/>
      <c r="M2074" s="201"/>
      <c r="N2074" s="201"/>
      <c r="O2074" s="201"/>
      <c r="P2074" s="201"/>
      <c r="Q2074" s="201"/>
      <c r="R2074" s="201"/>
    </row>
    <row r="2075" spans="1:18">
      <c r="A2075" s="288">
        <v>46</v>
      </c>
      <c r="B2075" s="285" t="s">
        <v>3693</v>
      </c>
      <c r="C2075" s="289" t="s">
        <v>3694</v>
      </c>
      <c r="D2075" s="290">
        <v>16159.36</v>
      </c>
      <c r="E2075" s="290">
        <v>1040.6400000000001</v>
      </c>
      <c r="F2075" s="290">
        <v>46.7</v>
      </c>
      <c r="G2075" s="290">
        <v>15072.02</v>
      </c>
      <c r="H2075" s="291">
        <v>76435.8</v>
      </c>
      <c r="I2075" s="291">
        <v>12373.44</v>
      </c>
      <c r="J2075" s="291">
        <v>245.04</v>
      </c>
      <c r="K2075" s="291">
        <v>63817.32</v>
      </c>
      <c r="L2075" s="365">
        <v>4.730125450512892</v>
      </c>
      <c r="M2075" s="365">
        <v>11.890221402214021</v>
      </c>
      <c r="N2075" s="365">
        <v>5.2471092077087791</v>
      </c>
      <c r="O2075" s="365">
        <v>4.2341583941634893</v>
      </c>
      <c r="P2075" s="292"/>
      <c r="Q2075" s="292"/>
      <c r="R2075" s="292">
        <v>6</v>
      </c>
    </row>
    <row r="2076" spans="1:18">
      <c r="A2076" s="288">
        <v>47</v>
      </c>
      <c r="B2076" s="285" t="s">
        <v>3695</v>
      </c>
      <c r="C2076" s="289" t="s">
        <v>3696</v>
      </c>
      <c r="D2076" s="290">
        <v>21731.83</v>
      </c>
      <c r="E2076" s="290">
        <v>2536.56</v>
      </c>
      <c r="F2076" s="290">
        <v>79.25</v>
      </c>
      <c r="G2076" s="290">
        <v>19116.02</v>
      </c>
      <c r="H2076" s="291">
        <v>111390.24</v>
      </c>
      <c r="I2076" s="291">
        <v>30160.26</v>
      </c>
      <c r="J2076" s="291">
        <v>415.83</v>
      </c>
      <c r="K2076" s="291">
        <v>80814.149999999994</v>
      </c>
      <c r="L2076" s="365">
        <v>5.1256723432863218</v>
      </c>
      <c r="M2076" s="365">
        <v>11.890221402214022</v>
      </c>
      <c r="N2076" s="365">
        <v>5.2470662460567823</v>
      </c>
      <c r="O2076" s="365">
        <v>4.2275614903102214</v>
      </c>
      <c r="P2076" s="292"/>
      <c r="Q2076" s="292"/>
      <c r="R2076" s="292">
        <v>6</v>
      </c>
    </row>
    <row r="2077" spans="1:18">
      <c r="A2077" s="288">
        <v>48</v>
      </c>
      <c r="B2077" s="285" t="s">
        <v>3697</v>
      </c>
      <c r="C2077" s="289" t="s">
        <v>3698</v>
      </c>
      <c r="D2077" s="290">
        <v>4178.8500000000004</v>
      </c>
      <c r="E2077" s="290">
        <v>827.09</v>
      </c>
      <c r="F2077" s="290">
        <v>19.45</v>
      </c>
      <c r="G2077" s="290">
        <v>3332.31</v>
      </c>
      <c r="H2077" s="291">
        <v>30130.560000000001</v>
      </c>
      <c r="I2077" s="291">
        <v>9834.31</v>
      </c>
      <c r="J2077" s="291">
        <v>101.6</v>
      </c>
      <c r="K2077" s="291">
        <v>20194.650000000001</v>
      </c>
      <c r="L2077" s="365">
        <v>7.2102516242506907</v>
      </c>
      <c r="M2077" s="365">
        <v>11.89025378132972</v>
      </c>
      <c r="N2077" s="365">
        <v>5.2236503856041132</v>
      </c>
      <c r="O2077" s="365">
        <v>6.0602554984380212</v>
      </c>
      <c r="P2077" s="292"/>
      <c r="Q2077" s="292"/>
      <c r="R2077" s="292">
        <v>6</v>
      </c>
    </row>
    <row r="2078" spans="1:18">
      <c r="A2078" s="288">
        <v>49</v>
      </c>
      <c r="B2078" s="285" t="s">
        <v>3699</v>
      </c>
      <c r="C2078" s="289" t="s">
        <v>3700</v>
      </c>
      <c r="D2078" s="290">
        <v>17387.95</v>
      </c>
      <c r="E2078" s="290">
        <v>1159.8800000000001</v>
      </c>
      <c r="F2078" s="290">
        <v>14.15</v>
      </c>
      <c r="G2078" s="290">
        <v>16213.92</v>
      </c>
      <c r="H2078" s="291">
        <v>74341.55</v>
      </c>
      <c r="I2078" s="291">
        <v>13791.23</v>
      </c>
      <c r="J2078" s="291">
        <v>74.260000000000005</v>
      </c>
      <c r="K2078" s="291">
        <v>60476.06</v>
      </c>
      <c r="L2078" s="365">
        <v>4.2754637550717591</v>
      </c>
      <c r="M2078" s="365">
        <v>11.890221402214021</v>
      </c>
      <c r="N2078" s="365">
        <v>5.2480565371024737</v>
      </c>
      <c r="O2078" s="365">
        <v>3.7298851850755397</v>
      </c>
      <c r="P2078" s="292"/>
      <c r="Q2078" s="292"/>
      <c r="R2078" s="292">
        <v>6</v>
      </c>
    </row>
    <row r="2079" spans="1:18">
      <c r="A2079" s="288">
        <v>50</v>
      </c>
      <c r="B2079" s="285" t="s">
        <v>3701</v>
      </c>
      <c r="C2079" s="289" t="s">
        <v>3702</v>
      </c>
      <c r="D2079" s="290">
        <v>5337.08</v>
      </c>
      <c r="E2079" s="290">
        <v>867.2</v>
      </c>
      <c r="F2079" s="290">
        <v>3.88</v>
      </c>
      <c r="G2079" s="290">
        <v>4466</v>
      </c>
      <c r="H2079" s="291">
        <v>35523.120000000003</v>
      </c>
      <c r="I2079" s="291">
        <v>10311.200000000001</v>
      </c>
      <c r="J2079" s="291">
        <v>19.920000000000002</v>
      </c>
      <c r="K2079" s="291">
        <v>25192</v>
      </c>
      <c r="L2079" s="365">
        <v>6.6559092237703021</v>
      </c>
      <c r="M2079" s="365">
        <v>11.890221402214022</v>
      </c>
      <c r="N2079" s="365">
        <v>5.1340206185567014</v>
      </c>
      <c r="O2079" s="365">
        <v>5.6408419167039856</v>
      </c>
      <c r="P2079" s="292"/>
      <c r="Q2079" s="292"/>
      <c r="R2079" s="292">
        <v>6</v>
      </c>
    </row>
    <row r="2080" spans="1:18">
      <c r="A2080" s="288">
        <v>51</v>
      </c>
      <c r="B2080" s="285" t="s">
        <v>3703</v>
      </c>
      <c r="C2080" s="289" t="s">
        <v>3704</v>
      </c>
      <c r="D2080" s="290">
        <v>1360.63</v>
      </c>
      <c r="E2080" s="290">
        <v>867.2</v>
      </c>
      <c r="F2080" s="290">
        <v>3.88</v>
      </c>
      <c r="G2080" s="290">
        <v>489.55</v>
      </c>
      <c r="H2080" s="291">
        <v>12573.05</v>
      </c>
      <c r="I2080" s="291">
        <v>10311.200000000001</v>
      </c>
      <c r="J2080" s="291">
        <v>19.920000000000002</v>
      </c>
      <c r="K2080" s="291">
        <v>2241.9299999999998</v>
      </c>
      <c r="L2080" s="365">
        <v>9.2406091295943771</v>
      </c>
      <c r="M2080" s="365">
        <v>11.890221402214022</v>
      </c>
      <c r="N2080" s="365">
        <v>5.1340206185567014</v>
      </c>
      <c r="O2080" s="365">
        <v>4.579573077315902</v>
      </c>
      <c r="P2080" s="292"/>
      <c r="Q2080" s="292"/>
      <c r="R2080" s="292">
        <v>6</v>
      </c>
    </row>
    <row r="2081" spans="1:18" ht="24">
      <c r="A2081" s="288">
        <v>52</v>
      </c>
      <c r="B2081" s="285" t="s">
        <v>3705</v>
      </c>
      <c r="C2081" s="289" t="s">
        <v>3706</v>
      </c>
      <c r="D2081" s="290">
        <v>4469.2</v>
      </c>
      <c r="E2081" s="290">
        <v>1084</v>
      </c>
      <c r="F2081" s="290">
        <v>7.08</v>
      </c>
      <c r="G2081" s="290">
        <v>3378.12</v>
      </c>
      <c r="H2081" s="291">
        <v>20377.63</v>
      </c>
      <c r="I2081" s="291">
        <v>12889</v>
      </c>
      <c r="J2081" s="291">
        <v>37.130000000000003</v>
      </c>
      <c r="K2081" s="291">
        <v>7451.5</v>
      </c>
      <c r="L2081" s="365">
        <v>4.5595699454040997</v>
      </c>
      <c r="M2081" s="365">
        <v>11.890221402214022</v>
      </c>
      <c r="N2081" s="365">
        <v>5.2443502824858763</v>
      </c>
      <c r="O2081" s="365">
        <v>2.2058127005553385</v>
      </c>
      <c r="P2081" s="292"/>
      <c r="Q2081" s="292"/>
      <c r="R2081" s="292">
        <v>6</v>
      </c>
    </row>
    <row r="2082" spans="1:18" ht="24">
      <c r="A2082" s="288">
        <v>53</v>
      </c>
      <c r="B2082" s="285" t="s">
        <v>3707</v>
      </c>
      <c r="C2082" s="289" t="s">
        <v>3708</v>
      </c>
      <c r="D2082" s="290">
        <v>1428.86</v>
      </c>
      <c r="E2082" s="290">
        <v>455.28</v>
      </c>
      <c r="F2082" s="290">
        <v>7.08</v>
      </c>
      <c r="G2082" s="290">
        <v>966.5</v>
      </c>
      <c r="H2082" s="291">
        <v>9040.2999999999993</v>
      </c>
      <c r="I2082" s="291">
        <v>5413.38</v>
      </c>
      <c r="J2082" s="291">
        <v>37.130000000000003</v>
      </c>
      <c r="K2082" s="291">
        <v>3589.79</v>
      </c>
      <c r="L2082" s="365">
        <v>6.3269319597441314</v>
      </c>
      <c r="M2082" s="365">
        <v>11.890221402214022</v>
      </c>
      <c r="N2082" s="365">
        <v>5.2443502824858763</v>
      </c>
      <c r="O2082" s="365">
        <v>3.7142162441800308</v>
      </c>
      <c r="P2082" s="292"/>
      <c r="Q2082" s="292"/>
      <c r="R2082" s="292">
        <v>6</v>
      </c>
    </row>
    <row r="2083" spans="1:18">
      <c r="A2083" s="288">
        <v>54</v>
      </c>
      <c r="B2083" s="285" t="s">
        <v>3709</v>
      </c>
      <c r="C2083" s="289" t="s">
        <v>3710</v>
      </c>
      <c r="D2083" s="290">
        <v>23942.720000000001</v>
      </c>
      <c r="E2083" s="290">
        <v>1084</v>
      </c>
      <c r="F2083" s="290">
        <v>52.72</v>
      </c>
      <c r="G2083" s="290">
        <v>22806</v>
      </c>
      <c r="H2083" s="291">
        <v>92808.11</v>
      </c>
      <c r="I2083" s="291">
        <v>12889</v>
      </c>
      <c r="J2083" s="291">
        <v>277.11</v>
      </c>
      <c r="K2083" s="291">
        <v>79642</v>
      </c>
      <c r="L2083" s="365">
        <v>3.876255914115021</v>
      </c>
      <c r="M2083" s="365">
        <v>11.890221402214022</v>
      </c>
      <c r="N2083" s="365">
        <v>5.256259484066768</v>
      </c>
      <c r="O2083" s="365">
        <v>3.4921511882837848</v>
      </c>
      <c r="P2083" s="292"/>
      <c r="Q2083" s="292"/>
      <c r="R2083" s="292">
        <v>6</v>
      </c>
    </row>
    <row r="2084" spans="1:18">
      <c r="A2084" s="288">
        <v>55</v>
      </c>
      <c r="B2084" s="285" t="s">
        <v>3711</v>
      </c>
      <c r="C2084" s="289" t="s">
        <v>3712</v>
      </c>
      <c r="D2084" s="290">
        <v>2904.1</v>
      </c>
      <c r="E2084" s="290">
        <v>568.02</v>
      </c>
      <c r="F2084" s="290">
        <v>7.08</v>
      </c>
      <c r="G2084" s="290">
        <v>2329</v>
      </c>
      <c r="H2084" s="291">
        <v>15613.97</v>
      </c>
      <c r="I2084" s="291">
        <v>6753.84</v>
      </c>
      <c r="J2084" s="291">
        <v>37.130000000000003</v>
      </c>
      <c r="K2084" s="291">
        <v>8823</v>
      </c>
      <c r="L2084" s="365">
        <v>5.3765262904169964</v>
      </c>
      <c r="M2084" s="365">
        <v>11.890144713214324</v>
      </c>
      <c r="N2084" s="365">
        <v>5.2443502824858763</v>
      </c>
      <c r="O2084" s="365">
        <v>3.7883211678832116</v>
      </c>
      <c r="P2084" s="292"/>
      <c r="Q2084" s="292"/>
      <c r="R2084" s="292">
        <v>6</v>
      </c>
    </row>
    <row r="2085" spans="1:18">
      <c r="A2085" s="288">
        <v>56</v>
      </c>
      <c r="B2085" s="285" t="s">
        <v>3713</v>
      </c>
      <c r="C2085" s="289" t="s">
        <v>3714</v>
      </c>
      <c r="D2085" s="290">
        <v>42219.87</v>
      </c>
      <c r="E2085" s="290">
        <v>1084</v>
      </c>
      <c r="F2085" s="290">
        <v>28.3</v>
      </c>
      <c r="G2085" s="290">
        <v>41107.57</v>
      </c>
      <c r="H2085" s="291">
        <v>227399.08</v>
      </c>
      <c r="I2085" s="291">
        <v>12889</v>
      </c>
      <c r="J2085" s="291">
        <v>148.51</v>
      </c>
      <c r="K2085" s="291">
        <v>214361.57</v>
      </c>
      <c r="L2085" s="365">
        <v>5.386067744879365</v>
      </c>
      <c r="M2085" s="365">
        <v>11.890221402214022</v>
      </c>
      <c r="N2085" s="365">
        <v>5.2477031802120138</v>
      </c>
      <c r="O2085" s="365">
        <v>5.2146495158920851</v>
      </c>
      <c r="P2085" s="292"/>
      <c r="Q2085" s="292"/>
      <c r="R2085" s="292">
        <v>6</v>
      </c>
    </row>
    <row r="2086" spans="1:18">
      <c r="A2086" s="288">
        <v>57</v>
      </c>
      <c r="B2086" s="285" t="s">
        <v>3715</v>
      </c>
      <c r="C2086" s="289" t="s">
        <v>3716</v>
      </c>
      <c r="D2086" s="290">
        <v>41674.93</v>
      </c>
      <c r="E2086" s="290">
        <v>4473.67</v>
      </c>
      <c r="F2086" s="290">
        <v>106.13</v>
      </c>
      <c r="G2086" s="290">
        <v>37095.129999999997</v>
      </c>
      <c r="H2086" s="291">
        <v>311317.57</v>
      </c>
      <c r="I2086" s="291">
        <v>53192.9</v>
      </c>
      <c r="J2086" s="291">
        <v>556.91999999999996</v>
      </c>
      <c r="K2086" s="291">
        <v>257567.75</v>
      </c>
      <c r="L2086" s="365">
        <v>7.4701402017951803</v>
      </c>
      <c r="M2086" s="365">
        <v>11.89021541597838</v>
      </c>
      <c r="N2086" s="365">
        <v>5.2475266182983136</v>
      </c>
      <c r="O2086" s="365">
        <v>6.9434383974392331</v>
      </c>
      <c r="P2086" s="292"/>
      <c r="Q2086" s="292"/>
      <c r="R2086" s="292">
        <v>6</v>
      </c>
    </row>
    <row r="2087" spans="1:18">
      <c r="A2087" s="288">
        <v>58</v>
      </c>
      <c r="B2087" s="285" t="s">
        <v>3717</v>
      </c>
      <c r="C2087" s="289" t="s">
        <v>3718</v>
      </c>
      <c r="D2087" s="290">
        <v>67836.78</v>
      </c>
      <c r="E2087" s="290">
        <v>19917.419999999998</v>
      </c>
      <c r="F2087" s="290">
        <v>127.36</v>
      </c>
      <c r="G2087" s="290">
        <v>47792</v>
      </c>
      <c r="H2087" s="291">
        <v>378958.71</v>
      </c>
      <c r="I2087" s="291">
        <v>236822.49</v>
      </c>
      <c r="J2087" s="291">
        <v>668.29</v>
      </c>
      <c r="K2087" s="291">
        <v>141467.93</v>
      </c>
      <c r="L2087" s="365">
        <v>5.5863310434251154</v>
      </c>
      <c r="M2087" s="365">
        <v>11.890219215139311</v>
      </c>
      <c r="N2087" s="365">
        <v>5.2472518844221101</v>
      </c>
      <c r="O2087" s="365">
        <v>2.9600755356545028</v>
      </c>
      <c r="P2087" s="292"/>
      <c r="Q2087" s="292"/>
      <c r="R2087" s="292">
        <v>6</v>
      </c>
    </row>
    <row r="2088" spans="1:18">
      <c r="A2088" s="288">
        <v>59</v>
      </c>
      <c r="B2088" s="285" t="s">
        <v>3719</v>
      </c>
      <c r="C2088" s="289" t="s">
        <v>3720</v>
      </c>
      <c r="D2088" s="290">
        <v>27154.82</v>
      </c>
      <c r="E2088" s="290">
        <v>3844.95</v>
      </c>
      <c r="F2088" s="290">
        <v>56.6</v>
      </c>
      <c r="G2088" s="290">
        <v>23253.27</v>
      </c>
      <c r="H2088" s="291">
        <v>156357.47</v>
      </c>
      <c r="I2088" s="291">
        <v>45717.279999999999</v>
      </c>
      <c r="J2088" s="291">
        <v>297.02</v>
      </c>
      <c r="K2088" s="291">
        <v>110343.17</v>
      </c>
      <c r="L2088" s="365">
        <v>5.7580006054173811</v>
      </c>
      <c r="M2088" s="365">
        <v>11.890214437118818</v>
      </c>
      <c r="N2088" s="365">
        <v>5.2477031802120138</v>
      </c>
      <c r="O2088" s="365">
        <v>4.7452753956755327</v>
      </c>
      <c r="P2088" s="292"/>
      <c r="Q2088" s="292"/>
      <c r="R2088" s="292">
        <v>6</v>
      </c>
    </row>
    <row r="2089" spans="1:18">
      <c r="A2089" s="288">
        <v>60</v>
      </c>
      <c r="B2089" s="285" t="s">
        <v>3721</v>
      </c>
      <c r="C2089" s="289" t="s">
        <v>3722</v>
      </c>
      <c r="D2089" s="290">
        <v>36356.160000000003</v>
      </c>
      <c r="E2089" s="290">
        <v>3549.02</v>
      </c>
      <c r="F2089" s="290">
        <v>99.06</v>
      </c>
      <c r="G2089" s="290">
        <v>32708.080000000002</v>
      </c>
      <c r="H2089" s="291">
        <v>129529.16</v>
      </c>
      <c r="I2089" s="291">
        <v>42198.59</v>
      </c>
      <c r="J2089" s="291">
        <v>519.79</v>
      </c>
      <c r="K2089" s="291">
        <v>86810.78</v>
      </c>
      <c r="L2089" s="365">
        <v>3.562784408474382</v>
      </c>
      <c r="M2089" s="365">
        <v>11.890209128153687</v>
      </c>
      <c r="N2089" s="365">
        <v>5.2472239047042191</v>
      </c>
      <c r="O2089" s="365">
        <v>2.6541080980601732</v>
      </c>
      <c r="P2089" s="292"/>
      <c r="Q2089" s="292"/>
      <c r="R2089" s="292">
        <v>6</v>
      </c>
    </row>
    <row r="2090" spans="1:18">
      <c r="A2090" s="288">
        <v>61</v>
      </c>
      <c r="B2090" s="285" t="s">
        <v>3723</v>
      </c>
      <c r="C2090" s="289" t="s">
        <v>3724</v>
      </c>
      <c r="D2090" s="290">
        <v>85090.4</v>
      </c>
      <c r="E2090" s="290">
        <v>4418.38</v>
      </c>
      <c r="F2090" s="290">
        <v>127.36</v>
      </c>
      <c r="G2090" s="290">
        <v>80544.66</v>
      </c>
      <c r="H2090" s="291">
        <v>271808.15000000002</v>
      </c>
      <c r="I2090" s="291">
        <v>52535.56</v>
      </c>
      <c r="J2090" s="291">
        <v>668.29</v>
      </c>
      <c r="K2090" s="291">
        <v>218604.3</v>
      </c>
      <c r="L2090" s="365">
        <v>3.1943456606150642</v>
      </c>
      <c r="M2090" s="365">
        <v>11.890231261231492</v>
      </c>
      <c r="N2090" s="365">
        <v>5.2472518844221101</v>
      </c>
      <c r="O2090" s="365">
        <v>2.7140756444933776</v>
      </c>
      <c r="P2090" s="292"/>
      <c r="Q2090" s="292"/>
      <c r="R2090" s="292">
        <v>6</v>
      </c>
    </row>
    <row r="2091" spans="1:18">
      <c r="A2091" s="288">
        <v>62</v>
      </c>
      <c r="B2091" s="285" t="s">
        <v>3725</v>
      </c>
      <c r="C2091" s="289" t="s">
        <v>3726</v>
      </c>
      <c r="D2091" s="290">
        <v>159713.03</v>
      </c>
      <c r="E2091" s="290">
        <v>6367.42</v>
      </c>
      <c r="F2091" s="290">
        <v>523.59</v>
      </c>
      <c r="G2091" s="290">
        <v>152822.01999999999</v>
      </c>
      <c r="H2091" s="291">
        <v>934908.36</v>
      </c>
      <c r="I2091" s="291">
        <v>75709.990000000005</v>
      </c>
      <c r="J2091" s="291">
        <v>2747.44</v>
      </c>
      <c r="K2091" s="291">
        <v>856450.93</v>
      </c>
      <c r="L2091" s="365">
        <v>5.8536761840909284</v>
      </c>
      <c r="M2091" s="365">
        <v>11.890214560999588</v>
      </c>
      <c r="N2091" s="365">
        <v>5.247311827956989</v>
      </c>
      <c r="O2091" s="365">
        <v>5.6042377269977202</v>
      </c>
      <c r="P2091" s="292"/>
      <c r="Q2091" s="292"/>
      <c r="R2091" s="292">
        <v>6</v>
      </c>
    </row>
    <row r="2092" spans="1:18">
      <c r="A2092" s="288">
        <v>63</v>
      </c>
      <c r="B2092" s="285" t="s">
        <v>3727</v>
      </c>
      <c r="C2092" s="289" t="s">
        <v>3728</v>
      </c>
      <c r="D2092" s="290">
        <v>116581.2</v>
      </c>
      <c r="E2092" s="290">
        <v>5769.05</v>
      </c>
      <c r="F2092" s="290">
        <v>481.13</v>
      </c>
      <c r="G2092" s="290">
        <v>110331.02</v>
      </c>
      <c r="H2092" s="291">
        <v>487477.86</v>
      </c>
      <c r="I2092" s="291">
        <v>68595.259999999995</v>
      </c>
      <c r="J2092" s="291">
        <v>2524.67</v>
      </c>
      <c r="K2092" s="291">
        <v>416357.93</v>
      </c>
      <c r="L2092" s="365">
        <v>4.1814448641805022</v>
      </c>
      <c r="M2092" s="365">
        <v>11.890217626818972</v>
      </c>
      <c r="N2092" s="365">
        <v>5.2473759690728077</v>
      </c>
      <c r="O2092" s="365">
        <v>3.7737159504190205</v>
      </c>
      <c r="P2092" s="292"/>
      <c r="Q2092" s="292"/>
      <c r="R2092" s="292">
        <v>6</v>
      </c>
    </row>
    <row r="2093" spans="1:18">
      <c r="A2093" s="288">
        <v>64</v>
      </c>
      <c r="B2093" s="285" t="s">
        <v>3729</v>
      </c>
      <c r="C2093" s="289" t="s">
        <v>3730</v>
      </c>
      <c r="D2093" s="290">
        <v>14930.91</v>
      </c>
      <c r="E2093" s="290">
        <v>2073.69</v>
      </c>
      <c r="F2093" s="290">
        <v>99.06</v>
      </c>
      <c r="G2093" s="290">
        <v>12758.16</v>
      </c>
      <c r="H2093" s="291">
        <v>68453.17</v>
      </c>
      <c r="I2093" s="291">
        <v>24656.66</v>
      </c>
      <c r="J2093" s="291">
        <v>519.79</v>
      </c>
      <c r="K2093" s="291">
        <v>43276.72</v>
      </c>
      <c r="L2093" s="365">
        <v>4.584661618079541</v>
      </c>
      <c r="M2093" s="365">
        <v>11.890234316604699</v>
      </c>
      <c r="N2093" s="365">
        <v>5.2472239047042191</v>
      </c>
      <c r="O2093" s="365">
        <v>3.3920816167848655</v>
      </c>
      <c r="P2093" s="292"/>
      <c r="Q2093" s="292"/>
      <c r="R2093" s="292">
        <v>6</v>
      </c>
    </row>
    <row r="2094" spans="1:18">
      <c r="A2094" s="288">
        <v>65</v>
      </c>
      <c r="B2094" s="285" t="s">
        <v>3731</v>
      </c>
      <c r="C2094" s="289" t="s">
        <v>3732</v>
      </c>
      <c r="D2094" s="290">
        <v>7947.66</v>
      </c>
      <c r="E2094" s="290">
        <v>1514.35</v>
      </c>
      <c r="F2094" s="290">
        <v>29.72</v>
      </c>
      <c r="G2094" s="290">
        <v>6403.59</v>
      </c>
      <c r="H2094" s="291">
        <v>79588.210000000006</v>
      </c>
      <c r="I2094" s="291">
        <v>18005.93</v>
      </c>
      <c r="J2094" s="291">
        <v>155.94</v>
      </c>
      <c r="K2094" s="291">
        <v>61426.34</v>
      </c>
      <c r="L2094" s="365">
        <v>10.014043127159441</v>
      </c>
      <c r="M2094" s="365">
        <v>11.890203717766699</v>
      </c>
      <c r="N2094" s="365">
        <v>5.2469717362045758</v>
      </c>
      <c r="O2094" s="365">
        <v>9.5924848405347625</v>
      </c>
      <c r="P2094" s="292"/>
      <c r="Q2094" s="292"/>
      <c r="R2094" s="292">
        <v>6</v>
      </c>
    </row>
    <row r="2095" spans="1:18">
      <c r="A2095" s="288">
        <v>66</v>
      </c>
      <c r="B2095" s="285" t="s">
        <v>3733</v>
      </c>
      <c r="C2095" s="289" t="s">
        <v>3734</v>
      </c>
      <c r="D2095" s="290">
        <v>175838.76</v>
      </c>
      <c r="E2095" s="290">
        <v>2544.15</v>
      </c>
      <c r="F2095" s="290">
        <v>115.39</v>
      </c>
      <c r="G2095" s="290">
        <v>173179.22</v>
      </c>
      <c r="H2095" s="291">
        <v>756406.63</v>
      </c>
      <c r="I2095" s="291">
        <v>30250.48</v>
      </c>
      <c r="J2095" s="291">
        <v>556.79999999999995</v>
      </c>
      <c r="K2095" s="291">
        <v>725599.35</v>
      </c>
      <c r="L2095" s="365">
        <v>4.3017058923754918</v>
      </c>
      <c r="M2095" s="365">
        <v>11.890210875931057</v>
      </c>
      <c r="N2095" s="365">
        <v>4.8253748158419274</v>
      </c>
      <c r="O2095" s="365">
        <v>4.1898753788127694</v>
      </c>
      <c r="P2095" s="292"/>
      <c r="Q2095" s="292"/>
      <c r="R2095" s="292">
        <v>6</v>
      </c>
    </row>
    <row r="2096" spans="1:18">
      <c r="A2096" s="288">
        <v>67</v>
      </c>
      <c r="B2096" s="285" t="s">
        <v>3735</v>
      </c>
      <c r="C2096" s="289" t="s">
        <v>3736</v>
      </c>
      <c r="D2096" s="290">
        <v>282602.15999999997</v>
      </c>
      <c r="E2096" s="290">
        <v>4002.13</v>
      </c>
      <c r="F2096" s="290">
        <v>188.82</v>
      </c>
      <c r="G2096" s="290">
        <v>278411.21000000002</v>
      </c>
      <c r="H2096" s="291">
        <v>1215337.55</v>
      </c>
      <c r="I2096" s="291">
        <v>47586.19</v>
      </c>
      <c r="J2096" s="291">
        <v>911.12</v>
      </c>
      <c r="K2096" s="291">
        <v>1166840.24</v>
      </c>
      <c r="L2096" s="365">
        <v>4.3005246315173249</v>
      </c>
      <c r="M2096" s="365">
        <v>11.890215960001299</v>
      </c>
      <c r="N2096" s="365">
        <v>4.8253362991208562</v>
      </c>
      <c r="O2096" s="365">
        <v>4.1910677375382974</v>
      </c>
      <c r="P2096" s="292"/>
      <c r="Q2096" s="292"/>
      <c r="R2096" s="292">
        <v>6</v>
      </c>
    </row>
    <row r="2097" spans="1:18">
      <c r="A2097" s="288">
        <v>68</v>
      </c>
      <c r="B2097" s="285" t="s">
        <v>3737</v>
      </c>
      <c r="C2097" s="289" t="s">
        <v>3738</v>
      </c>
      <c r="D2097" s="290">
        <v>35950.839999999997</v>
      </c>
      <c r="E2097" s="290">
        <v>5326.78</v>
      </c>
      <c r="F2097" s="290">
        <v>77.83</v>
      </c>
      <c r="G2097" s="290">
        <v>30546.23</v>
      </c>
      <c r="H2097" s="291">
        <v>157772.53</v>
      </c>
      <c r="I2097" s="291">
        <v>63336.55</v>
      </c>
      <c r="J2097" s="291">
        <v>408.4</v>
      </c>
      <c r="K2097" s="291">
        <v>94027.58</v>
      </c>
      <c r="L2097" s="365">
        <v>4.3885631045060425</v>
      </c>
      <c r="M2097" s="365">
        <v>11.890213224499606</v>
      </c>
      <c r="N2097" s="365">
        <v>5.2473339329307462</v>
      </c>
      <c r="O2097" s="365">
        <v>3.0782057229320934</v>
      </c>
      <c r="P2097" s="292"/>
      <c r="Q2097" s="292"/>
      <c r="R2097" s="292">
        <v>6</v>
      </c>
    </row>
    <row r="2098" spans="1:18">
      <c r="A2098" s="288">
        <v>69</v>
      </c>
      <c r="B2098" s="285" t="s">
        <v>3739</v>
      </c>
      <c r="C2098" s="289" t="s">
        <v>3740</v>
      </c>
      <c r="D2098" s="290">
        <v>18181.599999999999</v>
      </c>
      <c r="E2098" s="290">
        <v>2298.08</v>
      </c>
      <c r="F2098" s="290">
        <v>99.06</v>
      </c>
      <c r="G2098" s="290">
        <v>15784.46</v>
      </c>
      <c r="H2098" s="291">
        <v>112050.56</v>
      </c>
      <c r="I2098" s="291">
        <v>27324.68</v>
      </c>
      <c r="J2098" s="291">
        <v>519.79</v>
      </c>
      <c r="K2098" s="291">
        <v>84206.09</v>
      </c>
      <c r="L2098" s="365">
        <v>6.1628547542570518</v>
      </c>
      <c r="M2098" s="365">
        <v>11.890221402214022</v>
      </c>
      <c r="N2098" s="365">
        <v>5.2472239047042191</v>
      </c>
      <c r="O2098" s="365">
        <v>5.3347463264501922</v>
      </c>
      <c r="P2098" s="292"/>
      <c r="Q2098" s="292"/>
      <c r="R2098" s="292">
        <v>6</v>
      </c>
    </row>
    <row r="2099" spans="1:18">
      <c r="A2099" s="288">
        <v>70</v>
      </c>
      <c r="B2099" s="285" t="s">
        <v>3741</v>
      </c>
      <c r="C2099" s="289" t="s">
        <v>3742</v>
      </c>
      <c r="D2099" s="290">
        <v>4898.17</v>
      </c>
      <c r="E2099" s="290">
        <v>977.88</v>
      </c>
      <c r="F2099" s="290">
        <v>7.08</v>
      </c>
      <c r="G2099" s="290">
        <v>3913.21</v>
      </c>
      <c r="H2099" s="291">
        <v>25169.35</v>
      </c>
      <c r="I2099" s="291">
        <v>11626.68</v>
      </c>
      <c r="J2099" s="291">
        <v>37.130000000000003</v>
      </c>
      <c r="K2099" s="291">
        <v>13505.54</v>
      </c>
      <c r="L2099" s="365">
        <v>5.1385211211534099</v>
      </c>
      <c r="M2099" s="365">
        <v>11.889679715302492</v>
      </c>
      <c r="N2099" s="365">
        <v>5.2443502824858763</v>
      </c>
      <c r="O2099" s="365">
        <v>3.4512689071120644</v>
      </c>
      <c r="P2099" s="292"/>
      <c r="Q2099" s="292"/>
      <c r="R2099" s="292">
        <v>6</v>
      </c>
    </row>
    <row r="2100" spans="1:18">
      <c r="A2100" s="288">
        <v>71</v>
      </c>
      <c r="B2100" s="285" t="s">
        <v>3743</v>
      </c>
      <c r="C2100" s="289" t="s">
        <v>3744</v>
      </c>
      <c r="D2100" s="290">
        <v>300.11</v>
      </c>
      <c r="E2100" s="290">
        <v>300.11</v>
      </c>
      <c r="F2100" s="290"/>
      <c r="G2100" s="290"/>
      <c r="H2100" s="291">
        <v>3568.19</v>
      </c>
      <c r="I2100" s="291">
        <v>3568.19</v>
      </c>
      <c r="J2100" s="291"/>
      <c r="K2100" s="291"/>
      <c r="L2100" s="365">
        <v>11.889607144047183</v>
      </c>
      <c r="M2100" s="365">
        <v>11.889607144047183</v>
      </c>
      <c r="N2100" s="365" t="s">
        <v>138</v>
      </c>
      <c r="O2100" s="365" t="s">
        <v>138</v>
      </c>
      <c r="P2100" s="292"/>
      <c r="Q2100" s="292"/>
      <c r="R2100" s="292">
        <v>6</v>
      </c>
    </row>
    <row r="2101" spans="1:18" ht="12.75">
      <c r="A2101" s="202" t="s">
        <v>3745</v>
      </c>
      <c r="B2101" s="201"/>
      <c r="C2101" s="201"/>
      <c r="D2101" s="201"/>
      <c r="E2101" s="201"/>
      <c r="F2101" s="201"/>
      <c r="G2101" s="201"/>
      <c r="H2101" s="201"/>
      <c r="I2101" s="201"/>
      <c r="J2101" s="201"/>
      <c r="K2101" s="201"/>
      <c r="L2101" s="201"/>
      <c r="M2101" s="201"/>
      <c r="N2101" s="201"/>
      <c r="O2101" s="201"/>
      <c r="P2101" s="201"/>
      <c r="Q2101" s="201"/>
      <c r="R2101" s="201"/>
    </row>
    <row r="2102" spans="1:18" ht="48">
      <c r="A2102" s="288">
        <v>72</v>
      </c>
      <c r="B2102" s="285" t="s">
        <v>3746</v>
      </c>
      <c r="C2102" s="289" t="s">
        <v>3747</v>
      </c>
      <c r="D2102" s="290">
        <v>12218.71</v>
      </c>
      <c r="E2102" s="290">
        <v>2654.02</v>
      </c>
      <c r="F2102" s="290">
        <v>70.760000000000005</v>
      </c>
      <c r="G2102" s="290">
        <v>9493.93</v>
      </c>
      <c r="H2102" s="291">
        <v>74998.22</v>
      </c>
      <c r="I2102" s="291">
        <v>31556.74</v>
      </c>
      <c r="J2102" s="291">
        <v>371.28</v>
      </c>
      <c r="K2102" s="291">
        <v>43070.2</v>
      </c>
      <c r="L2102" s="365">
        <v>6.1379818327794018</v>
      </c>
      <c r="M2102" s="365">
        <v>11.890166615172456</v>
      </c>
      <c r="N2102" s="365">
        <v>5.2470322215941199</v>
      </c>
      <c r="O2102" s="365">
        <v>4.5366039142904988</v>
      </c>
      <c r="P2102" s="292"/>
      <c r="Q2102" s="292"/>
      <c r="R2102" s="292">
        <v>7</v>
      </c>
    </row>
    <row r="2103" spans="1:18" ht="48">
      <c r="A2103" s="288">
        <v>73</v>
      </c>
      <c r="B2103" s="285" t="s">
        <v>3748</v>
      </c>
      <c r="C2103" s="289" t="s">
        <v>3749</v>
      </c>
      <c r="D2103" s="290">
        <v>16392.8</v>
      </c>
      <c r="E2103" s="290">
        <v>2806.67</v>
      </c>
      <c r="F2103" s="290">
        <v>127.36</v>
      </c>
      <c r="G2103" s="290">
        <v>13458.77</v>
      </c>
      <c r="H2103" s="291">
        <v>95136.02</v>
      </c>
      <c r="I2103" s="291">
        <v>33371.82</v>
      </c>
      <c r="J2103" s="291">
        <v>668.29</v>
      </c>
      <c r="K2103" s="291">
        <v>61095.91</v>
      </c>
      <c r="L2103" s="365">
        <v>5.8035247181689531</v>
      </c>
      <c r="M2103" s="365">
        <v>11.89018302828619</v>
      </c>
      <c r="N2103" s="365">
        <v>5.2472518844221101</v>
      </c>
      <c r="O2103" s="365">
        <v>4.5394868921899993</v>
      </c>
      <c r="P2103" s="292"/>
      <c r="Q2103" s="292"/>
      <c r="R2103" s="292">
        <v>7</v>
      </c>
    </row>
    <row r="2104" spans="1:18" ht="48">
      <c r="A2104" s="288">
        <v>74</v>
      </c>
      <c r="B2104" s="285" t="s">
        <v>3750</v>
      </c>
      <c r="C2104" s="289" t="s">
        <v>3751</v>
      </c>
      <c r="D2104" s="290">
        <v>22208.55</v>
      </c>
      <c r="E2104" s="290">
        <v>4049.54</v>
      </c>
      <c r="F2104" s="290">
        <v>198.11</v>
      </c>
      <c r="G2104" s="290">
        <v>17960.900000000001</v>
      </c>
      <c r="H2104" s="291">
        <v>143790.39000000001</v>
      </c>
      <c r="I2104" s="291">
        <v>48149.75</v>
      </c>
      <c r="J2104" s="291">
        <v>1039.57</v>
      </c>
      <c r="K2104" s="291">
        <v>94601.07</v>
      </c>
      <c r="L2104" s="365">
        <v>6.4745510175135257</v>
      </c>
      <c r="M2104" s="365">
        <v>11.890177649807139</v>
      </c>
      <c r="N2104" s="365">
        <v>5.2474382918580575</v>
      </c>
      <c r="O2104" s="365">
        <v>5.267056216559304</v>
      </c>
      <c r="P2104" s="292"/>
      <c r="Q2104" s="292"/>
      <c r="R2104" s="292">
        <v>7</v>
      </c>
    </row>
    <row r="2105" spans="1:18" ht="12.75">
      <c r="A2105" s="202" t="s">
        <v>3752</v>
      </c>
      <c r="B2105" s="201"/>
      <c r="C2105" s="201"/>
      <c r="D2105" s="201"/>
      <c r="E2105" s="201"/>
      <c r="F2105" s="201"/>
      <c r="G2105" s="201"/>
      <c r="H2105" s="201"/>
      <c r="I2105" s="201"/>
      <c r="J2105" s="201"/>
      <c r="K2105" s="201"/>
      <c r="L2105" s="201"/>
      <c r="M2105" s="201"/>
      <c r="N2105" s="201"/>
      <c r="O2105" s="201"/>
      <c r="P2105" s="201"/>
      <c r="Q2105" s="201"/>
      <c r="R2105" s="201"/>
    </row>
    <row r="2106" spans="1:18" ht="36">
      <c r="A2106" s="288">
        <v>75</v>
      </c>
      <c r="B2106" s="285" t="s">
        <v>3753</v>
      </c>
      <c r="C2106" s="289" t="s">
        <v>3754</v>
      </c>
      <c r="D2106" s="290">
        <v>6399.7</v>
      </c>
      <c r="E2106" s="290">
        <v>692.04</v>
      </c>
      <c r="F2106" s="290">
        <v>14.15</v>
      </c>
      <c r="G2106" s="290">
        <v>5693.51</v>
      </c>
      <c r="H2106" s="291">
        <v>21346.41</v>
      </c>
      <c r="I2106" s="291">
        <v>8228.56</v>
      </c>
      <c r="J2106" s="291">
        <v>74.260000000000005</v>
      </c>
      <c r="K2106" s="291">
        <v>13043.59</v>
      </c>
      <c r="L2106" s="365">
        <v>3.3355329156054192</v>
      </c>
      <c r="M2106" s="365">
        <v>11.890295358649789</v>
      </c>
      <c r="N2106" s="365">
        <v>5.2480565371024737</v>
      </c>
      <c r="O2106" s="365">
        <v>2.2909575990908948</v>
      </c>
      <c r="P2106" s="292"/>
      <c r="Q2106" s="292"/>
      <c r="R2106" s="292">
        <v>8</v>
      </c>
    </row>
    <row r="2107" spans="1:18" ht="36">
      <c r="A2107" s="288">
        <v>76</v>
      </c>
      <c r="B2107" s="285" t="s">
        <v>3755</v>
      </c>
      <c r="C2107" s="289" t="s">
        <v>3756</v>
      </c>
      <c r="D2107" s="290">
        <v>13267.09</v>
      </c>
      <c r="E2107" s="290">
        <v>733.52</v>
      </c>
      <c r="F2107" s="290">
        <v>28.3</v>
      </c>
      <c r="G2107" s="290">
        <v>12505.27</v>
      </c>
      <c r="H2107" s="291">
        <v>37581.300000000003</v>
      </c>
      <c r="I2107" s="291">
        <v>8721.7099999999991</v>
      </c>
      <c r="J2107" s="291">
        <v>148.51</v>
      </c>
      <c r="K2107" s="291">
        <v>28711.08</v>
      </c>
      <c r="L2107" s="365">
        <v>2.8326709172848004</v>
      </c>
      <c r="M2107" s="365">
        <v>11.890214309084959</v>
      </c>
      <c r="N2107" s="365">
        <v>5.2477031802120138</v>
      </c>
      <c r="O2107" s="365">
        <v>2.295918440785365</v>
      </c>
      <c r="P2107" s="292"/>
      <c r="Q2107" s="292"/>
      <c r="R2107" s="292">
        <v>8</v>
      </c>
    </row>
    <row r="2108" spans="1:18" ht="12.75">
      <c r="A2108" s="202" t="s">
        <v>3757</v>
      </c>
      <c r="B2108" s="201"/>
      <c r="C2108" s="201"/>
      <c r="D2108" s="201"/>
      <c r="E2108" s="201"/>
      <c r="F2108" s="201"/>
      <c r="G2108" s="201"/>
      <c r="H2108" s="201"/>
      <c r="I2108" s="201"/>
      <c r="J2108" s="201"/>
      <c r="K2108" s="201"/>
      <c r="L2108" s="201"/>
      <c r="M2108" s="201"/>
      <c r="N2108" s="201"/>
      <c r="O2108" s="201"/>
      <c r="P2108" s="201"/>
      <c r="Q2108" s="201"/>
      <c r="R2108" s="201"/>
    </row>
    <row r="2109" spans="1:18" ht="48">
      <c r="A2109" s="288">
        <v>77</v>
      </c>
      <c r="B2109" s="285" t="s">
        <v>3758</v>
      </c>
      <c r="C2109" s="289" t="s">
        <v>3759</v>
      </c>
      <c r="D2109" s="290">
        <v>4230.6099999999997</v>
      </c>
      <c r="E2109" s="290">
        <v>893.92</v>
      </c>
      <c r="F2109" s="290">
        <v>74.349999999999994</v>
      </c>
      <c r="G2109" s="290">
        <v>3262.34</v>
      </c>
      <c r="H2109" s="291">
        <v>31767.31</v>
      </c>
      <c r="I2109" s="291">
        <v>10629.04</v>
      </c>
      <c r="J2109" s="291">
        <v>429.75</v>
      </c>
      <c r="K2109" s="291">
        <v>20708.52</v>
      </c>
      <c r="L2109" s="365">
        <v>7.5089195175163876</v>
      </c>
      <c r="M2109" s="365">
        <v>11.890370502953285</v>
      </c>
      <c r="N2109" s="365">
        <v>5.7800941492938804</v>
      </c>
      <c r="O2109" s="365">
        <v>6.34775038775848</v>
      </c>
      <c r="P2109" s="292"/>
      <c r="Q2109" s="292"/>
      <c r="R2109" s="292">
        <v>9</v>
      </c>
    </row>
    <row r="2110" spans="1:18" ht="48">
      <c r="A2110" s="288">
        <v>78</v>
      </c>
      <c r="B2110" s="285" t="s">
        <v>3760</v>
      </c>
      <c r="C2110" s="289" t="s">
        <v>3761</v>
      </c>
      <c r="D2110" s="290">
        <v>4836.68</v>
      </c>
      <c r="E2110" s="290">
        <v>986.99</v>
      </c>
      <c r="F2110" s="290">
        <v>74.349999999999994</v>
      </c>
      <c r="G2110" s="290">
        <v>3775.34</v>
      </c>
      <c r="H2110" s="291">
        <v>35894.93</v>
      </c>
      <c r="I2110" s="291">
        <v>11735.66</v>
      </c>
      <c r="J2110" s="291">
        <v>429.75</v>
      </c>
      <c r="K2110" s="291">
        <v>23729.52</v>
      </c>
      <c r="L2110" s="365">
        <v>7.4213985626504124</v>
      </c>
      <c r="M2110" s="365">
        <v>11.890353499022279</v>
      </c>
      <c r="N2110" s="365">
        <v>5.7800941492938804</v>
      </c>
      <c r="O2110" s="365">
        <v>6.2853994607108232</v>
      </c>
      <c r="P2110" s="292"/>
      <c r="Q2110" s="292"/>
      <c r="R2110" s="292">
        <v>9</v>
      </c>
    </row>
    <row r="2111" spans="1:18" ht="48">
      <c r="A2111" s="288">
        <v>79</v>
      </c>
      <c r="B2111" s="285" t="s">
        <v>3762</v>
      </c>
      <c r="C2111" s="289" t="s">
        <v>3763</v>
      </c>
      <c r="D2111" s="290">
        <v>5275.29</v>
      </c>
      <c r="E2111" s="290">
        <v>1089.5999999999999</v>
      </c>
      <c r="F2111" s="290">
        <v>74.349999999999994</v>
      </c>
      <c r="G2111" s="290">
        <v>4111.34</v>
      </c>
      <c r="H2111" s="291">
        <v>39226.94</v>
      </c>
      <c r="I2111" s="291">
        <v>12955.67</v>
      </c>
      <c r="J2111" s="291">
        <v>429.75</v>
      </c>
      <c r="K2111" s="291">
        <v>25841.52</v>
      </c>
      <c r="L2111" s="365">
        <v>7.4359779272798274</v>
      </c>
      <c r="M2111" s="365">
        <v>11.890299192364171</v>
      </c>
      <c r="N2111" s="365">
        <v>5.7800941492938804</v>
      </c>
      <c r="O2111" s="365">
        <v>6.2854251898407814</v>
      </c>
      <c r="P2111" s="292"/>
      <c r="Q2111" s="292"/>
      <c r="R2111" s="292">
        <v>9</v>
      </c>
    </row>
    <row r="2112" spans="1:18" ht="48">
      <c r="A2112" s="288">
        <v>80</v>
      </c>
      <c r="B2112" s="285" t="s">
        <v>3764</v>
      </c>
      <c r="C2112" s="289" t="s">
        <v>3765</v>
      </c>
      <c r="D2112" s="290">
        <v>6322.19</v>
      </c>
      <c r="E2112" s="290">
        <v>1322.5</v>
      </c>
      <c r="F2112" s="290">
        <v>74.349999999999994</v>
      </c>
      <c r="G2112" s="290">
        <v>4925.34</v>
      </c>
      <c r="H2112" s="291">
        <v>47113.23</v>
      </c>
      <c r="I2112" s="291">
        <v>15724.96</v>
      </c>
      <c r="J2112" s="291">
        <v>429.75</v>
      </c>
      <c r="K2112" s="291">
        <v>30958.52</v>
      </c>
      <c r="L2112" s="365">
        <v>7.4520427257010633</v>
      </c>
      <c r="M2112" s="365">
        <v>11.890328922495273</v>
      </c>
      <c r="N2112" s="365">
        <v>5.7800941492938804</v>
      </c>
      <c r="O2112" s="365">
        <v>6.2855599816459371</v>
      </c>
      <c r="P2112" s="292"/>
      <c r="Q2112" s="292"/>
      <c r="R2112" s="292">
        <v>9</v>
      </c>
    </row>
    <row r="2113" spans="1:18" ht="48">
      <c r="A2113" s="288">
        <v>81</v>
      </c>
      <c r="B2113" s="285" t="s">
        <v>3766</v>
      </c>
      <c r="C2113" s="289" t="s">
        <v>3767</v>
      </c>
      <c r="D2113" s="290">
        <v>7169.58</v>
      </c>
      <c r="E2113" s="290">
        <v>1394.89</v>
      </c>
      <c r="F2113" s="290">
        <v>74.349999999999994</v>
      </c>
      <c r="G2113" s="290">
        <v>5700.34</v>
      </c>
      <c r="H2113" s="291">
        <v>52841.94</v>
      </c>
      <c r="I2113" s="291">
        <v>16585.669999999998</v>
      </c>
      <c r="J2113" s="291">
        <v>429.75</v>
      </c>
      <c r="K2113" s="291">
        <v>35826.519999999997</v>
      </c>
      <c r="L2113" s="365">
        <v>7.3702978417145779</v>
      </c>
      <c r="M2113" s="365">
        <v>11.890306762540414</v>
      </c>
      <c r="N2113" s="365">
        <v>5.7800941492938804</v>
      </c>
      <c r="O2113" s="365">
        <v>6.2849794924513267</v>
      </c>
      <c r="P2113" s="292"/>
      <c r="Q2113" s="292"/>
      <c r="R2113" s="292">
        <v>9</v>
      </c>
    </row>
    <row r="2114" spans="1:18" ht="48">
      <c r="A2114" s="288">
        <v>82</v>
      </c>
      <c r="B2114" s="285" t="s">
        <v>3768</v>
      </c>
      <c r="C2114" s="289" t="s">
        <v>3769</v>
      </c>
      <c r="D2114" s="290">
        <v>8718.31</v>
      </c>
      <c r="E2114" s="290">
        <v>1550</v>
      </c>
      <c r="F2114" s="290">
        <v>190.2</v>
      </c>
      <c r="G2114" s="290">
        <v>6978.11</v>
      </c>
      <c r="H2114" s="291">
        <v>63096.38</v>
      </c>
      <c r="I2114" s="291">
        <v>18430.04</v>
      </c>
      <c r="J2114" s="291">
        <v>1131.78</v>
      </c>
      <c r="K2114" s="291">
        <v>43534.559999999998</v>
      </c>
      <c r="L2114" s="365">
        <v>7.2372260220157347</v>
      </c>
      <c r="M2114" s="365">
        <v>11.890348387096775</v>
      </c>
      <c r="N2114" s="365">
        <v>5.9504731861198739</v>
      </c>
      <c r="O2114" s="365">
        <v>6.2387322641804159</v>
      </c>
      <c r="P2114" s="292"/>
      <c r="Q2114" s="292"/>
      <c r="R2114" s="292">
        <v>9</v>
      </c>
    </row>
    <row r="2115" spans="1:18" ht="48">
      <c r="A2115" s="288">
        <v>83</v>
      </c>
      <c r="B2115" s="285" t="s">
        <v>3770</v>
      </c>
      <c r="C2115" s="289" t="s">
        <v>3771</v>
      </c>
      <c r="D2115" s="290">
        <v>10541.1</v>
      </c>
      <c r="E2115" s="290">
        <v>1821.17</v>
      </c>
      <c r="F2115" s="290">
        <v>291.41000000000003</v>
      </c>
      <c r="G2115" s="290">
        <v>8428.52</v>
      </c>
      <c r="H2115" s="291">
        <v>76622.92</v>
      </c>
      <c r="I2115" s="291">
        <v>21654.27</v>
      </c>
      <c r="J2115" s="291">
        <v>1745.98</v>
      </c>
      <c r="K2115" s="291">
        <v>53222.67</v>
      </c>
      <c r="L2115" s="365">
        <v>7.268968134255438</v>
      </c>
      <c r="M2115" s="365">
        <v>11.890306780805746</v>
      </c>
      <c r="N2115" s="365">
        <v>5.9914896537524447</v>
      </c>
      <c r="O2115" s="365">
        <v>6.3145925975141539</v>
      </c>
      <c r="P2115" s="292"/>
      <c r="Q2115" s="292"/>
      <c r="R2115" s="292">
        <v>9</v>
      </c>
    </row>
    <row r="2116" spans="1:18" ht="48">
      <c r="A2116" s="288">
        <v>84</v>
      </c>
      <c r="B2116" s="285" t="s">
        <v>3772</v>
      </c>
      <c r="C2116" s="289" t="s">
        <v>3773</v>
      </c>
      <c r="D2116" s="290">
        <v>11837.38</v>
      </c>
      <c r="E2116" s="290">
        <v>2008.45</v>
      </c>
      <c r="F2116" s="290">
        <v>291.41000000000003</v>
      </c>
      <c r="G2116" s="290">
        <v>9537.52</v>
      </c>
      <c r="H2116" s="291">
        <v>85823.83</v>
      </c>
      <c r="I2116" s="291">
        <v>23881.18</v>
      </c>
      <c r="J2116" s="291">
        <v>1745.98</v>
      </c>
      <c r="K2116" s="291">
        <v>60196.67</v>
      </c>
      <c r="L2116" s="365">
        <v>7.2502386507825216</v>
      </c>
      <c r="M2116" s="365">
        <v>11.890353257487117</v>
      </c>
      <c r="N2116" s="365">
        <v>5.9914896537524447</v>
      </c>
      <c r="O2116" s="365">
        <v>6.3115642221457984</v>
      </c>
      <c r="P2116" s="292"/>
      <c r="Q2116" s="292"/>
      <c r="R2116" s="292">
        <v>9</v>
      </c>
    </row>
    <row r="2117" spans="1:18" ht="48">
      <c r="A2117" s="288">
        <v>85</v>
      </c>
      <c r="B2117" s="285" t="s">
        <v>3774</v>
      </c>
      <c r="C2117" s="289" t="s">
        <v>3775</v>
      </c>
      <c r="D2117" s="290">
        <v>15641.59</v>
      </c>
      <c r="E2117" s="290">
        <v>2532.4</v>
      </c>
      <c r="F2117" s="290">
        <v>377.74</v>
      </c>
      <c r="G2117" s="290">
        <v>12731.45</v>
      </c>
      <c r="H2117" s="291">
        <v>112717.92</v>
      </c>
      <c r="I2117" s="291">
        <v>30111.05</v>
      </c>
      <c r="J2117" s="291">
        <v>2236.21</v>
      </c>
      <c r="K2117" s="291">
        <v>80370.66</v>
      </c>
      <c r="L2117" s="365">
        <v>7.2062955236647932</v>
      </c>
      <c r="M2117" s="365">
        <v>11.890321434212604</v>
      </c>
      <c r="N2117" s="365">
        <v>5.9199714089055968</v>
      </c>
      <c r="O2117" s="365">
        <v>6.3127656315659255</v>
      </c>
      <c r="P2117" s="292"/>
      <c r="Q2117" s="292"/>
      <c r="R2117" s="292">
        <v>9</v>
      </c>
    </row>
    <row r="2118" spans="1:18" ht="84">
      <c r="A2118" s="288">
        <v>86</v>
      </c>
      <c r="B2118" s="285" t="s">
        <v>3776</v>
      </c>
      <c r="C2118" s="289" t="s">
        <v>3777</v>
      </c>
      <c r="D2118" s="290">
        <v>4015.05</v>
      </c>
      <c r="E2118" s="290">
        <v>1930.32</v>
      </c>
      <c r="F2118" s="290">
        <v>76.38</v>
      </c>
      <c r="G2118" s="290">
        <v>2008.35</v>
      </c>
      <c r="H2118" s="291">
        <v>33047.06</v>
      </c>
      <c r="I2118" s="291">
        <v>22952.16</v>
      </c>
      <c r="J2118" s="291">
        <v>383.15</v>
      </c>
      <c r="K2118" s="291">
        <v>9711.75</v>
      </c>
      <c r="L2118" s="365">
        <v>8.2307966276883224</v>
      </c>
      <c r="M2118" s="365">
        <v>11.890339425587468</v>
      </c>
      <c r="N2118" s="365">
        <v>5.016365540717465</v>
      </c>
      <c r="O2118" s="365">
        <v>4.8356860109044737</v>
      </c>
      <c r="P2118" s="292"/>
      <c r="Q2118" s="292"/>
      <c r="R2118" s="292">
        <v>9</v>
      </c>
    </row>
    <row r="2119" spans="1:18" ht="84">
      <c r="A2119" s="288">
        <v>87</v>
      </c>
      <c r="B2119" s="285" t="s">
        <v>3778</v>
      </c>
      <c r="C2119" s="289" t="s">
        <v>3779</v>
      </c>
      <c r="D2119" s="290">
        <v>4288.45</v>
      </c>
      <c r="E2119" s="290">
        <v>1780.95</v>
      </c>
      <c r="F2119" s="290">
        <v>76.989999999999995</v>
      </c>
      <c r="G2119" s="290">
        <v>2430.5100000000002</v>
      </c>
      <c r="H2119" s="291">
        <v>35717.64</v>
      </c>
      <c r="I2119" s="291">
        <v>21176.1</v>
      </c>
      <c r="J2119" s="291">
        <v>386.82</v>
      </c>
      <c r="K2119" s="291">
        <v>14154.72</v>
      </c>
      <c r="L2119" s="365">
        <v>8.3287994496846185</v>
      </c>
      <c r="M2119" s="365">
        <v>11.890339425587467</v>
      </c>
      <c r="N2119" s="365">
        <v>5.0242888686842448</v>
      </c>
      <c r="O2119" s="365">
        <v>5.8237653825740265</v>
      </c>
      <c r="P2119" s="292"/>
      <c r="Q2119" s="292"/>
      <c r="R2119" s="292">
        <v>9</v>
      </c>
    </row>
    <row r="2120" spans="1:18" ht="84">
      <c r="A2120" s="288">
        <v>88</v>
      </c>
      <c r="B2120" s="285" t="s">
        <v>3780</v>
      </c>
      <c r="C2120" s="289" t="s">
        <v>3781</v>
      </c>
      <c r="D2120" s="290">
        <v>5128.1899999999996</v>
      </c>
      <c r="E2120" s="290">
        <v>1780.95</v>
      </c>
      <c r="F2120" s="290">
        <v>82.99</v>
      </c>
      <c r="G2120" s="290">
        <v>3264.25</v>
      </c>
      <c r="H2120" s="291">
        <v>40634.6</v>
      </c>
      <c r="I2120" s="291">
        <v>21176.1</v>
      </c>
      <c r="J2120" s="291">
        <v>416.6</v>
      </c>
      <c r="K2120" s="291">
        <v>19041.900000000001</v>
      </c>
      <c r="L2120" s="365">
        <v>7.923770375122607</v>
      </c>
      <c r="M2120" s="365">
        <v>11.890339425587467</v>
      </c>
      <c r="N2120" s="365">
        <v>5.0198819134835526</v>
      </c>
      <c r="O2120" s="365">
        <v>5.8334686375124463</v>
      </c>
      <c r="P2120" s="292"/>
      <c r="Q2120" s="292"/>
      <c r="R2120" s="292">
        <v>9</v>
      </c>
    </row>
    <row r="2121" spans="1:18" ht="96">
      <c r="A2121" s="288">
        <v>89</v>
      </c>
      <c r="B2121" s="285" t="s">
        <v>3782</v>
      </c>
      <c r="C2121" s="289" t="s">
        <v>3783</v>
      </c>
      <c r="D2121" s="290">
        <v>4147.9399999999996</v>
      </c>
      <c r="E2121" s="290">
        <v>2079.69</v>
      </c>
      <c r="F2121" s="290">
        <v>76.38</v>
      </c>
      <c r="G2121" s="290">
        <v>1991.87</v>
      </c>
      <c r="H2121" s="291">
        <v>34726.14</v>
      </c>
      <c r="I2121" s="291">
        <v>24728.22</v>
      </c>
      <c r="J2121" s="291">
        <v>383.15</v>
      </c>
      <c r="K2121" s="291">
        <v>9614.77</v>
      </c>
      <c r="L2121" s="365">
        <v>8.3719002685670478</v>
      </c>
      <c r="M2121" s="365">
        <v>11.890339425587468</v>
      </c>
      <c r="N2121" s="365">
        <v>5.016365540717465</v>
      </c>
      <c r="O2121" s="365">
        <v>4.8270067825711518</v>
      </c>
      <c r="P2121" s="292"/>
      <c r="Q2121" s="292"/>
      <c r="R2121" s="292">
        <v>9</v>
      </c>
    </row>
    <row r="2122" spans="1:18" ht="96">
      <c r="A2122" s="288">
        <v>90</v>
      </c>
      <c r="B2122" s="285" t="s">
        <v>3784</v>
      </c>
      <c r="C2122" s="289" t="s">
        <v>3785</v>
      </c>
      <c r="D2122" s="290">
        <v>4388.49</v>
      </c>
      <c r="E2122" s="290">
        <v>1907.34</v>
      </c>
      <c r="F2122" s="290">
        <v>76.989999999999995</v>
      </c>
      <c r="G2122" s="290">
        <v>2404.16</v>
      </c>
      <c r="H2122" s="291">
        <v>37063.81</v>
      </c>
      <c r="I2122" s="291">
        <v>22678.92</v>
      </c>
      <c r="J2122" s="291">
        <v>386.82</v>
      </c>
      <c r="K2122" s="291">
        <v>13998.07</v>
      </c>
      <c r="L2122" s="365">
        <v>8.4456863294663993</v>
      </c>
      <c r="M2122" s="365">
        <v>11.890339425587467</v>
      </c>
      <c r="N2122" s="365">
        <v>5.0242888686842448</v>
      </c>
      <c r="O2122" s="365">
        <v>5.8224369426327698</v>
      </c>
      <c r="P2122" s="292"/>
      <c r="Q2122" s="292"/>
      <c r="R2122" s="292">
        <v>9</v>
      </c>
    </row>
    <row r="2123" spans="1:18" ht="96">
      <c r="A2123" s="288">
        <v>91</v>
      </c>
      <c r="B2123" s="285" t="s">
        <v>3786</v>
      </c>
      <c r="C2123" s="289" t="s">
        <v>3787</v>
      </c>
      <c r="D2123" s="290">
        <v>5232.37</v>
      </c>
      <c r="E2123" s="290">
        <v>1907.34</v>
      </c>
      <c r="F2123" s="290">
        <v>82.99</v>
      </c>
      <c r="G2123" s="290">
        <v>3242.04</v>
      </c>
      <c r="H2123" s="291">
        <v>42005.45</v>
      </c>
      <c r="I2123" s="291">
        <v>22678.92</v>
      </c>
      <c r="J2123" s="291">
        <v>416.6</v>
      </c>
      <c r="K2123" s="291">
        <v>18909.93</v>
      </c>
      <c r="L2123" s="365">
        <v>8.0279968733097995</v>
      </c>
      <c r="M2123" s="365">
        <v>11.890339425587467</v>
      </c>
      <c r="N2123" s="365">
        <v>5.0198819134835526</v>
      </c>
      <c r="O2123" s="365">
        <v>5.8327256912314471</v>
      </c>
      <c r="P2123" s="292"/>
      <c r="Q2123" s="292"/>
      <c r="R2123" s="292">
        <v>9</v>
      </c>
    </row>
    <row r="2124" spans="1:18" ht="12.75">
      <c r="A2124" s="202" t="s">
        <v>3788</v>
      </c>
      <c r="B2124" s="201"/>
      <c r="C2124" s="201"/>
      <c r="D2124" s="201"/>
      <c r="E2124" s="201"/>
      <c r="F2124" s="201"/>
      <c r="G2124" s="201"/>
      <c r="H2124" s="201"/>
      <c r="I2124" s="201"/>
      <c r="J2124" s="201"/>
      <c r="K2124" s="201"/>
      <c r="L2124" s="201"/>
      <c r="M2124" s="201"/>
      <c r="N2124" s="201"/>
      <c r="O2124" s="201"/>
      <c r="P2124" s="201"/>
      <c r="Q2124" s="201"/>
      <c r="R2124" s="201"/>
    </row>
    <row r="2125" spans="1:18" ht="24">
      <c r="A2125" s="288">
        <v>92</v>
      </c>
      <c r="B2125" s="285" t="s">
        <v>3789</v>
      </c>
      <c r="C2125" s="289" t="s">
        <v>3790</v>
      </c>
      <c r="D2125" s="290">
        <v>478.69</v>
      </c>
      <c r="E2125" s="290">
        <v>314.27</v>
      </c>
      <c r="F2125" s="290">
        <v>1.05</v>
      </c>
      <c r="G2125" s="290">
        <v>163.37</v>
      </c>
      <c r="H2125" s="291">
        <v>4589.43</v>
      </c>
      <c r="I2125" s="291">
        <v>3736.81</v>
      </c>
      <c r="J2125" s="291">
        <v>5.0599999999999996</v>
      </c>
      <c r="K2125" s="291">
        <v>847.56</v>
      </c>
      <c r="L2125" s="365">
        <v>9.5874783262654333</v>
      </c>
      <c r="M2125" s="365">
        <v>11.890444522226112</v>
      </c>
      <c r="N2125" s="365">
        <v>4.8190476190476188</v>
      </c>
      <c r="O2125" s="365">
        <v>5.1879782089734956</v>
      </c>
      <c r="P2125" s="292"/>
      <c r="Q2125" s="292"/>
      <c r="R2125" s="292">
        <v>10</v>
      </c>
    </row>
    <row r="2126" spans="1:18" ht="24">
      <c r="A2126" s="288">
        <v>93</v>
      </c>
      <c r="B2126" s="285" t="s">
        <v>3791</v>
      </c>
      <c r="C2126" s="289" t="s">
        <v>3792</v>
      </c>
      <c r="D2126" s="290">
        <v>1155.83</v>
      </c>
      <c r="E2126" s="290">
        <v>1054.08</v>
      </c>
      <c r="F2126" s="290"/>
      <c r="G2126" s="290">
        <v>101.75</v>
      </c>
      <c r="H2126" s="291">
        <v>13275.23</v>
      </c>
      <c r="I2126" s="291">
        <v>12533.4</v>
      </c>
      <c r="J2126" s="291"/>
      <c r="K2126" s="291">
        <v>741.83</v>
      </c>
      <c r="L2126" s="365">
        <v>11.485452012839259</v>
      </c>
      <c r="M2126" s="365">
        <v>11.890368852459018</v>
      </c>
      <c r="N2126" s="365" t="s">
        <v>138</v>
      </c>
      <c r="O2126" s="365">
        <v>7.2907125307125309</v>
      </c>
      <c r="P2126" s="292"/>
      <c r="Q2126" s="292"/>
      <c r="R2126" s="292">
        <v>10</v>
      </c>
    </row>
    <row r="2127" spans="1:18" ht="12.75">
      <c r="A2127" s="202" t="s">
        <v>3793</v>
      </c>
      <c r="B2127" s="201"/>
      <c r="C2127" s="201"/>
      <c r="D2127" s="201"/>
      <c r="E2127" s="201"/>
      <c r="F2127" s="201"/>
      <c r="G2127" s="201"/>
      <c r="H2127" s="201"/>
      <c r="I2127" s="201"/>
      <c r="J2127" s="201"/>
      <c r="K2127" s="201"/>
      <c r="L2127" s="201"/>
      <c r="M2127" s="201"/>
      <c r="N2127" s="201"/>
      <c r="O2127" s="201"/>
      <c r="P2127" s="201"/>
      <c r="Q2127" s="201"/>
      <c r="R2127" s="201"/>
    </row>
    <row r="2128" spans="1:18">
      <c r="A2128" s="288">
        <v>94</v>
      </c>
      <c r="B2128" s="285" t="s">
        <v>3794</v>
      </c>
      <c r="C2128" s="289" t="s">
        <v>3793</v>
      </c>
      <c r="D2128" s="290">
        <v>29306.18</v>
      </c>
      <c r="E2128" s="290">
        <v>11903.4</v>
      </c>
      <c r="F2128" s="290">
        <v>6339.85</v>
      </c>
      <c r="G2128" s="290">
        <v>11062.93</v>
      </c>
      <c r="H2128" s="291">
        <v>244138.87</v>
      </c>
      <c r="I2128" s="291">
        <v>141535.20000000001</v>
      </c>
      <c r="J2128" s="291">
        <v>37313.4</v>
      </c>
      <c r="K2128" s="291">
        <v>65290.27</v>
      </c>
      <c r="L2128" s="365">
        <v>8.3306275331687711</v>
      </c>
      <c r="M2128" s="365">
        <v>11.890317052270781</v>
      </c>
      <c r="N2128" s="365">
        <v>5.8855335694062161</v>
      </c>
      <c r="O2128" s="365">
        <v>5.9017159107035839</v>
      </c>
      <c r="P2128" s="292"/>
      <c r="Q2128" s="292"/>
      <c r="R2128" s="292">
        <v>11</v>
      </c>
    </row>
    <row r="2129" spans="1:18" ht="12.75">
      <c r="A2129" s="202" t="s">
        <v>3795</v>
      </c>
      <c r="B2129" s="201"/>
      <c r="C2129" s="201"/>
      <c r="D2129" s="201"/>
      <c r="E2129" s="201"/>
      <c r="F2129" s="201"/>
      <c r="G2129" s="201"/>
      <c r="H2129" s="201"/>
      <c r="I2129" s="201"/>
      <c r="J2129" s="201"/>
      <c r="K2129" s="201"/>
      <c r="L2129" s="201"/>
      <c r="M2129" s="201"/>
      <c r="N2129" s="201"/>
      <c r="O2129" s="201"/>
      <c r="P2129" s="201"/>
      <c r="Q2129" s="201"/>
      <c r="R2129" s="201"/>
    </row>
    <row r="2130" spans="1:18" ht="84">
      <c r="A2130" s="288">
        <v>95</v>
      </c>
      <c r="B2130" s="285" t="s">
        <v>3796</v>
      </c>
      <c r="C2130" s="289" t="s">
        <v>3797</v>
      </c>
      <c r="D2130" s="290">
        <v>18.440000000000001</v>
      </c>
      <c r="E2130" s="290">
        <v>10.19</v>
      </c>
      <c r="F2130" s="290">
        <v>8.18</v>
      </c>
      <c r="G2130" s="290">
        <v>7.0000000000000007E-2</v>
      </c>
      <c r="H2130" s="291">
        <v>169.61</v>
      </c>
      <c r="I2130" s="291">
        <v>121.16</v>
      </c>
      <c r="J2130" s="291">
        <v>47.78</v>
      </c>
      <c r="K2130" s="291">
        <v>0.67</v>
      </c>
      <c r="L2130" s="365">
        <v>9.197939262472886</v>
      </c>
      <c r="M2130" s="365">
        <v>11.8900883218842</v>
      </c>
      <c r="N2130" s="365">
        <v>5.8410757946210277</v>
      </c>
      <c r="O2130" s="365">
        <v>9.5714285714285712</v>
      </c>
      <c r="P2130" s="292"/>
      <c r="Q2130" s="292"/>
      <c r="R2130" s="292">
        <v>12</v>
      </c>
    </row>
    <row r="2131" spans="1:18" ht="84">
      <c r="A2131" s="288">
        <v>96</v>
      </c>
      <c r="B2131" s="285" t="s">
        <v>3798</v>
      </c>
      <c r="C2131" s="289" t="s">
        <v>3799</v>
      </c>
      <c r="D2131" s="290">
        <v>55.3</v>
      </c>
      <c r="E2131" s="290">
        <v>30.57</v>
      </c>
      <c r="F2131" s="290">
        <v>24.53</v>
      </c>
      <c r="G2131" s="290">
        <v>0.2</v>
      </c>
      <c r="H2131" s="291">
        <v>508.84</v>
      </c>
      <c r="I2131" s="291">
        <v>363.48</v>
      </c>
      <c r="J2131" s="291">
        <v>143.34</v>
      </c>
      <c r="K2131" s="291">
        <v>2.02</v>
      </c>
      <c r="L2131" s="365">
        <v>9.2014466546112121</v>
      </c>
      <c r="M2131" s="365">
        <v>11.890088321884202</v>
      </c>
      <c r="N2131" s="365">
        <v>5.8434569914390542</v>
      </c>
      <c r="O2131" s="365">
        <v>10.1</v>
      </c>
      <c r="P2131" s="292"/>
      <c r="Q2131" s="292"/>
      <c r="R2131" s="292">
        <v>12</v>
      </c>
    </row>
    <row r="2132" spans="1:18" ht="84">
      <c r="A2132" s="293">
        <v>97</v>
      </c>
      <c r="B2132" s="294" t="s">
        <v>3800</v>
      </c>
      <c r="C2132" s="295" t="s">
        <v>3801</v>
      </c>
      <c r="D2132" s="296">
        <v>78.98</v>
      </c>
      <c r="E2132" s="296">
        <v>50.95</v>
      </c>
      <c r="F2132" s="296">
        <v>27.8</v>
      </c>
      <c r="G2132" s="296">
        <v>0.23</v>
      </c>
      <c r="H2132" s="297">
        <v>770.54</v>
      </c>
      <c r="I2132" s="297">
        <v>605.79999999999995</v>
      </c>
      <c r="J2132" s="297">
        <v>162.44999999999999</v>
      </c>
      <c r="K2132" s="297">
        <v>2.29</v>
      </c>
      <c r="L2132" s="366">
        <v>9.756140795138009</v>
      </c>
      <c r="M2132" s="366">
        <v>11.890088321884198</v>
      </c>
      <c r="N2132" s="366">
        <v>5.8435251798561145</v>
      </c>
      <c r="O2132" s="366">
        <v>9.9565217391304337</v>
      </c>
      <c r="P2132" s="298"/>
      <c r="Q2132" s="298"/>
      <c r="R2132" s="298">
        <v>12</v>
      </c>
    </row>
    <row r="2133" spans="1:18" ht="12.75">
      <c r="A2133" s="101" t="s">
        <v>3802</v>
      </c>
      <c r="B2133" s="100"/>
      <c r="C2133" s="100"/>
      <c r="D2133" s="100"/>
      <c r="E2133" s="100"/>
      <c r="F2133" s="100"/>
      <c r="G2133" s="100"/>
      <c r="H2133" s="100"/>
      <c r="I2133" s="100"/>
      <c r="J2133" s="100"/>
      <c r="K2133" s="100"/>
      <c r="L2133" s="100"/>
      <c r="M2133" s="100"/>
      <c r="N2133" s="100"/>
      <c r="O2133" s="100"/>
      <c r="P2133" s="100"/>
      <c r="Q2133" s="100"/>
      <c r="R2133" s="100"/>
    </row>
    <row r="2134" spans="1:18" ht="12.75">
      <c r="A2134" s="202" t="s">
        <v>3803</v>
      </c>
      <c r="B2134" s="201"/>
      <c r="C2134" s="201"/>
      <c r="D2134" s="201"/>
      <c r="E2134" s="201"/>
      <c r="F2134" s="201"/>
      <c r="G2134" s="201"/>
      <c r="H2134" s="201"/>
      <c r="I2134" s="201"/>
      <c r="J2134" s="201"/>
      <c r="K2134" s="201"/>
      <c r="L2134" s="201"/>
      <c r="M2134" s="201"/>
      <c r="N2134" s="201"/>
      <c r="O2134" s="201"/>
      <c r="P2134" s="201"/>
      <c r="Q2134" s="201"/>
      <c r="R2134" s="201"/>
    </row>
    <row r="2135" spans="1:18" ht="36">
      <c r="A2135" s="288">
        <v>98</v>
      </c>
      <c r="B2135" s="285" t="s">
        <v>3804</v>
      </c>
      <c r="C2135" s="289" t="s">
        <v>3805</v>
      </c>
      <c r="D2135" s="290">
        <v>2217.0700000000002</v>
      </c>
      <c r="E2135" s="290">
        <v>2110.9</v>
      </c>
      <c r="F2135" s="290">
        <v>106.17</v>
      </c>
      <c r="G2135" s="290"/>
      <c r="H2135" s="291">
        <v>25784.28</v>
      </c>
      <c r="I2135" s="291">
        <v>25098.81</v>
      </c>
      <c r="J2135" s="291">
        <v>685.47</v>
      </c>
      <c r="K2135" s="291"/>
      <c r="L2135" s="365">
        <v>11.629889899732529</v>
      </c>
      <c r="M2135" s="365">
        <v>11.89009900990099</v>
      </c>
      <c r="N2135" s="365">
        <v>6.4563435998869743</v>
      </c>
      <c r="O2135" s="365" t="s">
        <v>138</v>
      </c>
      <c r="P2135" s="292"/>
      <c r="Q2135" s="292"/>
      <c r="R2135" s="292">
        <v>1</v>
      </c>
    </row>
    <row r="2136" spans="1:18" ht="36">
      <c r="A2136" s="288">
        <v>99</v>
      </c>
      <c r="B2136" s="285" t="s">
        <v>3806</v>
      </c>
      <c r="C2136" s="289" t="s">
        <v>3807</v>
      </c>
      <c r="D2136" s="290">
        <v>4335.79</v>
      </c>
      <c r="E2136" s="290">
        <v>4090.5</v>
      </c>
      <c r="F2136" s="290">
        <v>245.29</v>
      </c>
      <c r="G2136" s="290"/>
      <c r="H2136" s="291">
        <v>50220.13</v>
      </c>
      <c r="I2136" s="291">
        <v>48636.45</v>
      </c>
      <c r="J2136" s="291">
        <v>1583.68</v>
      </c>
      <c r="K2136" s="291"/>
      <c r="L2136" s="365">
        <v>11.582694272554713</v>
      </c>
      <c r="M2136" s="365">
        <v>11.89009900990099</v>
      </c>
      <c r="N2136" s="365">
        <v>6.4563577805862451</v>
      </c>
      <c r="O2136" s="365" t="s">
        <v>138</v>
      </c>
      <c r="P2136" s="292"/>
      <c r="Q2136" s="292"/>
      <c r="R2136" s="292">
        <v>1</v>
      </c>
    </row>
    <row r="2137" spans="1:18" ht="36">
      <c r="A2137" s="288">
        <v>100</v>
      </c>
      <c r="B2137" s="285" t="s">
        <v>3808</v>
      </c>
      <c r="C2137" s="289" t="s">
        <v>3809</v>
      </c>
      <c r="D2137" s="290">
        <v>5591.72</v>
      </c>
      <c r="E2137" s="290">
        <v>5302.5</v>
      </c>
      <c r="F2137" s="290">
        <v>289.22000000000003</v>
      </c>
      <c r="G2137" s="290"/>
      <c r="H2137" s="291">
        <v>64914.57</v>
      </c>
      <c r="I2137" s="291">
        <v>63047.25</v>
      </c>
      <c r="J2137" s="291">
        <v>1867.32</v>
      </c>
      <c r="K2137" s="291"/>
      <c r="L2137" s="365">
        <v>11.609052313062886</v>
      </c>
      <c r="M2137" s="365">
        <v>11.89009900990099</v>
      </c>
      <c r="N2137" s="365">
        <v>6.456399972339395</v>
      </c>
      <c r="O2137" s="365" t="s">
        <v>138</v>
      </c>
      <c r="P2137" s="292"/>
      <c r="Q2137" s="292"/>
      <c r="R2137" s="292">
        <v>1</v>
      </c>
    </row>
    <row r="2138" spans="1:18" ht="12.75">
      <c r="A2138" s="202" t="s">
        <v>3810</v>
      </c>
      <c r="B2138" s="201"/>
      <c r="C2138" s="201"/>
      <c r="D2138" s="201"/>
      <c r="E2138" s="201"/>
      <c r="F2138" s="201"/>
      <c r="G2138" s="201"/>
      <c r="H2138" s="201"/>
      <c r="I2138" s="201"/>
      <c r="J2138" s="201"/>
      <c r="K2138" s="201"/>
      <c r="L2138" s="201"/>
      <c r="M2138" s="201"/>
      <c r="N2138" s="201"/>
      <c r="O2138" s="201"/>
      <c r="P2138" s="201"/>
      <c r="Q2138" s="201"/>
      <c r="R2138" s="201"/>
    </row>
    <row r="2139" spans="1:18">
      <c r="A2139" s="288">
        <v>101</v>
      </c>
      <c r="B2139" s="285" t="s">
        <v>3811</v>
      </c>
      <c r="C2139" s="289" t="s">
        <v>3812</v>
      </c>
      <c r="D2139" s="290">
        <v>500.33</v>
      </c>
      <c r="E2139" s="290">
        <v>500.33</v>
      </c>
      <c r="F2139" s="290"/>
      <c r="G2139" s="290"/>
      <c r="H2139" s="291">
        <v>5948.96</v>
      </c>
      <c r="I2139" s="291">
        <v>5948.96</v>
      </c>
      <c r="J2139" s="291"/>
      <c r="K2139" s="291"/>
      <c r="L2139" s="365">
        <v>11.890072552115605</v>
      </c>
      <c r="M2139" s="365">
        <v>11.890072552115605</v>
      </c>
      <c r="N2139" s="365" t="s">
        <v>138</v>
      </c>
      <c r="O2139" s="365" t="s">
        <v>138</v>
      </c>
      <c r="P2139" s="292"/>
      <c r="Q2139" s="292"/>
      <c r="R2139" s="292">
        <v>2</v>
      </c>
    </row>
    <row r="2140" spans="1:18">
      <c r="A2140" s="288">
        <v>102</v>
      </c>
      <c r="B2140" s="285" t="s">
        <v>3813</v>
      </c>
      <c r="C2140" s="289" t="s">
        <v>3814</v>
      </c>
      <c r="D2140" s="290">
        <v>1620.21</v>
      </c>
      <c r="E2140" s="290">
        <v>1620.21</v>
      </c>
      <c r="F2140" s="290"/>
      <c r="G2140" s="290"/>
      <c r="H2140" s="291">
        <v>19264.439999999999</v>
      </c>
      <c r="I2140" s="291">
        <v>19264.439999999999</v>
      </c>
      <c r="J2140" s="291"/>
      <c r="K2140" s="291"/>
      <c r="L2140" s="365">
        <v>11.8900883218842</v>
      </c>
      <c r="M2140" s="365">
        <v>11.8900883218842</v>
      </c>
      <c r="N2140" s="365" t="s">
        <v>138</v>
      </c>
      <c r="O2140" s="365" t="s">
        <v>138</v>
      </c>
      <c r="P2140" s="292"/>
      <c r="Q2140" s="292"/>
      <c r="R2140" s="292">
        <v>2</v>
      </c>
    </row>
    <row r="2141" spans="1:18" ht="12.75">
      <c r="A2141" s="202" t="s">
        <v>3815</v>
      </c>
      <c r="B2141" s="201"/>
      <c r="C2141" s="201"/>
      <c r="D2141" s="201"/>
      <c r="E2141" s="201"/>
      <c r="F2141" s="201"/>
      <c r="G2141" s="201"/>
      <c r="H2141" s="201"/>
      <c r="I2141" s="201"/>
      <c r="J2141" s="201"/>
      <c r="K2141" s="201"/>
      <c r="L2141" s="201"/>
      <c r="M2141" s="201"/>
      <c r="N2141" s="201"/>
      <c r="O2141" s="201"/>
      <c r="P2141" s="201"/>
      <c r="Q2141" s="201"/>
      <c r="R2141" s="201"/>
    </row>
    <row r="2142" spans="1:18" ht="60">
      <c r="A2142" s="288">
        <v>103</v>
      </c>
      <c r="B2142" s="285" t="s">
        <v>3816</v>
      </c>
      <c r="C2142" s="289" t="s">
        <v>3817</v>
      </c>
      <c r="D2142" s="290">
        <v>385.18</v>
      </c>
      <c r="E2142" s="290">
        <v>385.18</v>
      </c>
      <c r="F2142" s="290"/>
      <c r="G2142" s="290"/>
      <c r="H2142" s="291">
        <v>4579.8500000000004</v>
      </c>
      <c r="I2142" s="291">
        <v>4579.8500000000004</v>
      </c>
      <c r="J2142" s="291"/>
      <c r="K2142" s="291"/>
      <c r="L2142" s="365">
        <v>11.890155252089933</v>
      </c>
      <c r="M2142" s="365">
        <v>11.890155252089933</v>
      </c>
      <c r="N2142" s="365" t="s">
        <v>138</v>
      </c>
      <c r="O2142" s="365" t="s">
        <v>138</v>
      </c>
      <c r="P2142" s="292"/>
      <c r="Q2142" s="292"/>
      <c r="R2142" s="292">
        <v>3</v>
      </c>
    </row>
    <row r="2143" spans="1:18" ht="60">
      <c r="A2143" s="288">
        <v>104</v>
      </c>
      <c r="B2143" s="285" t="s">
        <v>3818</v>
      </c>
      <c r="C2143" s="289" t="s">
        <v>3819</v>
      </c>
      <c r="D2143" s="290">
        <v>557.39</v>
      </c>
      <c r="E2143" s="290">
        <v>557.39</v>
      </c>
      <c r="F2143" s="290"/>
      <c r="G2143" s="290"/>
      <c r="H2143" s="291">
        <v>6627.45</v>
      </c>
      <c r="I2143" s="291">
        <v>6627.45</v>
      </c>
      <c r="J2143" s="291"/>
      <c r="K2143" s="291"/>
      <c r="L2143" s="365">
        <v>11.890148728897181</v>
      </c>
      <c r="M2143" s="365">
        <v>11.890148728897181</v>
      </c>
      <c r="N2143" s="365" t="s">
        <v>138</v>
      </c>
      <c r="O2143" s="365" t="s">
        <v>138</v>
      </c>
      <c r="P2143" s="292"/>
      <c r="Q2143" s="292"/>
      <c r="R2143" s="292">
        <v>3</v>
      </c>
    </row>
    <row r="2144" spans="1:18" ht="60">
      <c r="A2144" s="288">
        <v>105</v>
      </c>
      <c r="B2144" s="285" t="s">
        <v>3820</v>
      </c>
      <c r="C2144" s="289" t="s">
        <v>3821</v>
      </c>
      <c r="D2144" s="290">
        <v>465.18</v>
      </c>
      <c r="E2144" s="290">
        <v>444.28</v>
      </c>
      <c r="F2144" s="290">
        <v>7.68</v>
      </c>
      <c r="G2144" s="290">
        <v>13.22</v>
      </c>
      <c r="H2144" s="291">
        <v>5449.52</v>
      </c>
      <c r="I2144" s="291">
        <v>5282.58</v>
      </c>
      <c r="J2144" s="291">
        <v>44.91</v>
      </c>
      <c r="K2144" s="291">
        <v>122.03</v>
      </c>
      <c r="L2144" s="365">
        <v>11.714863063760266</v>
      </c>
      <c r="M2144" s="365">
        <v>11.89020437561898</v>
      </c>
      <c r="N2144" s="365">
        <v>5.84765625</v>
      </c>
      <c r="O2144" s="365">
        <v>9.230711043872919</v>
      </c>
      <c r="P2144" s="292"/>
      <c r="Q2144" s="292"/>
      <c r="R2144" s="292">
        <v>3</v>
      </c>
    </row>
    <row r="2145" spans="1:18" ht="60">
      <c r="A2145" s="288">
        <v>106</v>
      </c>
      <c r="B2145" s="285" t="s">
        <v>3822</v>
      </c>
      <c r="C2145" s="289" t="s">
        <v>3823</v>
      </c>
      <c r="D2145" s="290">
        <v>716.52</v>
      </c>
      <c r="E2145" s="290">
        <v>665.41</v>
      </c>
      <c r="F2145" s="290">
        <v>19.18</v>
      </c>
      <c r="G2145" s="290">
        <v>31.93</v>
      </c>
      <c r="H2145" s="291">
        <v>8318.0300000000007</v>
      </c>
      <c r="I2145" s="291">
        <v>7911.75</v>
      </c>
      <c r="J2145" s="291">
        <v>112.06</v>
      </c>
      <c r="K2145" s="291">
        <v>294.22000000000003</v>
      </c>
      <c r="L2145" s="365">
        <v>11.608929269245801</v>
      </c>
      <c r="M2145" s="365">
        <v>11.890037721104282</v>
      </c>
      <c r="N2145" s="365">
        <v>5.8425443169968716</v>
      </c>
      <c r="O2145" s="365">
        <v>9.2145317882868785</v>
      </c>
      <c r="P2145" s="292"/>
      <c r="Q2145" s="292"/>
      <c r="R2145" s="292">
        <v>3</v>
      </c>
    </row>
    <row r="2146" spans="1:18" ht="60">
      <c r="A2146" s="288">
        <v>107</v>
      </c>
      <c r="B2146" s="285" t="s">
        <v>3824</v>
      </c>
      <c r="C2146" s="289" t="s">
        <v>3825</v>
      </c>
      <c r="D2146" s="290">
        <v>1267.98</v>
      </c>
      <c r="E2146" s="290">
        <v>1200.3800000000001</v>
      </c>
      <c r="F2146" s="290">
        <v>25.8</v>
      </c>
      <c r="G2146" s="290">
        <v>41.8</v>
      </c>
      <c r="H2146" s="291">
        <v>14807.74</v>
      </c>
      <c r="I2146" s="291">
        <v>14272.65</v>
      </c>
      <c r="J2146" s="291">
        <v>150.79</v>
      </c>
      <c r="K2146" s="291">
        <v>384.3</v>
      </c>
      <c r="L2146" s="365">
        <v>11.678212590103945</v>
      </c>
      <c r="M2146" s="365">
        <v>11.890109798563786</v>
      </c>
      <c r="N2146" s="365">
        <v>5.8445736434108522</v>
      </c>
      <c r="O2146" s="365">
        <v>9.1937799043062203</v>
      </c>
      <c r="P2146" s="292"/>
      <c r="Q2146" s="292"/>
      <c r="R2146" s="292">
        <v>3</v>
      </c>
    </row>
    <row r="2147" spans="1:18" ht="12.75">
      <c r="A2147" s="202" t="s">
        <v>3826</v>
      </c>
      <c r="B2147" s="201"/>
      <c r="C2147" s="201"/>
      <c r="D2147" s="201"/>
      <c r="E2147" s="201"/>
      <c r="F2147" s="201"/>
      <c r="G2147" s="201"/>
      <c r="H2147" s="201"/>
      <c r="I2147" s="201"/>
      <c r="J2147" s="201"/>
      <c r="K2147" s="201"/>
      <c r="L2147" s="201"/>
      <c r="M2147" s="201"/>
      <c r="N2147" s="201"/>
      <c r="O2147" s="201"/>
      <c r="P2147" s="201"/>
      <c r="Q2147" s="201"/>
      <c r="R2147" s="201"/>
    </row>
    <row r="2148" spans="1:18" ht="60">
      <c r="A2148" s="288">
        <v>108</v>
      </c>
      <c r="B2148" s="285" t="s">
        <v>3827</v>
      </c>
      <c r="C2148" s="289" t="s">
        <v>3828</v>
      </c>
      <c r="D2148" s="290">
        <v>2852.79</v>
      </c>
      <c r="E2148" s="290">
        <v>944.79</v>
      </c>
      <c r="F2148" s="290">
        <v>60.24</v>
      </c>
      <c r="G2148" s="290">
        <v>1847.76</v>
      </c>
      <c r="H2148" s="291">
        <v>18823.580000000002</v>
      </c>
      <c r="I2148" s="291">
        <v>11233.94</v>
      </c>
      <c r="J2148" s="291">
        <v>356.55</v>
      </c>
      <c r="K2148" s="291">
        <v>7233.09</v>
      </c>
      <c r="L2148" s="365">
        <v>6.5983055184573702</v>
      </c>
      <c r="M2148" s="365">
        <v>11.890409508991418</v>
      </c>
      <c r="N2148" s="365">
        <v>5.9188247011952191</v>
      </c>
      <c r="O2148" s="365">
        <v>3.9145181192362646</v>
      </c>
      <c r="P2148" s="292"/>
      <c r="Q2148" s="292"/>
      <c r="R2148" s="292">
        <v>4</v>
      </c>
    </row>
    <row r="2149" spans="1:18" ht="60">
      <c r="A2149" s="288">
        <v>109</v>
      </c>
      <c r="B2149" s="285" t="s">
        <v>3829</v>
      </c>
      <c r="C2149" s="289" t="s">
        <v>3830</v>
      </c>
      <c r="D2149" s="290">
        <v>4467.46</v>
      </c>
      <c r="E2149" s="290">
        <v>962.78</v>
      </c>
      <c r="F2149" s="290">
        <v>74.39</v>
      </c>
      <c r="G2149" s="290">
        <v>3430.29</v>
      </c>
      <c r="H2149" s="291">
        <v>24989.200000000001</v>
      </c>
      <c r="I2149" s="291">
        <v>11447.8</v>
      </c>
      <c r="J2149" s="291">
        <v>430.8</v>
      </c>
      <c r="K2149" s="291">
        <v>13110.6</v>
      </c>
      <c r="L2149" s="365">
        <v>5.593603524150188</v>
      </c>
      <c r="M2149" s="365">
        <v>11.890359168241966</v>
      </c>
      <c r="N2149" s="365">
        <v>5.7911009544293588</v>
      </c>
      <c r="O2149" s="365">
        <v>3.822009217879538</v>
      </c>
      <c r="P2149" s="292"/>
      <c r="Q2149" s="292"/>
      <c r="R2149" s="292">
        <v>4</v>
      </c>
    </row>
    <row r="2150" spans="1:18" ht="60">
      <c r="A2150" s="288">
        <v>110</v>
      </c>
      <c r="B2150" s="285" t="s">
        <v>3831</v>
      </c>
      <c r="C2150" s="289" t="s">
        <v>3832</v>
      </c>
      <c r="D2150" s="290">
        <v>6529.56</v>
      </c>
      <c r="E2150" s="290">
        <v>1174.3800000000001</v>
      </c>
      <c r="F2150" s="290">
        <v>192.03</v>
      </c>
      <c r="G2150" s="290">
        <v>5163.1499999999996</v>
      </c>
      <c r="H2150" s="291">
        <v>35543.85</v>
      </c>
      <c r="I2150" s="291">
        <v>13963.8</v>
      </c>
      <c r="J2150" s="291">
        <v>1142.49</v>
      </c>
      <c r="K2150" s="291">
        <v>20437.560000000001</v>
      </c>
      <c r="L2150" s="365">
        <v>5.4435291198794404</v>
      </c>
      <c r="M2150" s="365">
        <v>11.890359168241964</v>
      </c>
      <c r="N2150" s="365">
        <v>5.9495391345102329</v>
      </c>
      <c r="O2150" s="365">
        <v>3.9583510066529159</v>
      </c>
      <c r="P2150" s="292"/>
      <c r="Q2150" s="292"/>
      <c r="R2150" s="292">
        <v>4</v>
      </c>
    </row>
    <row r="2151" spans="1:18" ht="60">
      <c r="A2151" s="288">
        <v>111</v>
      </c>
      <c r="B2151" s="285" t="s">
        <v>3833</v>
      </c>
      <c r="C2151" s="289" t="s">
        <v>3834</v>
      </c>
      <c r="D2151" s="290">
        <v>10625.37</v>
      </c>
      <c r="E2151" s="290">
        <v>1375.4</v>
      </c>
      <c r="F2151" s="290">
        <v>307.95999999999998</v>
      </c>
      <c r="G2151" s="290">
        <v>8942.01</v>
      </c>
      <c r="H2151" s="291">
        <v>53715.94</v>
      </c>
      <c r="I2151" s="291">
        <v>16354</v>
      </c>
      <c r="J2151" s="291">
        <v>1835.06</v>
      </c>
      <c r="K2151" s="291">
        <v>35526.879999999997</v>
      </c>
      <c r="L2151" s="365">
        <v>5.0554418340255447</v>
      </c>
      <c r="M2151" s="365">
        <v>11.890359168241964</v>
      </c>
      <c r="N2151" s="365">
        <v>5.9587608780361085</v>
      </c>
      <c r="O2151" s="365">
        <v>3.9730306720748465</v>
      </c>
      <c r="P2151" s="292"/>
      <c r="Q2151" s="292"/>
      <c r="R2151" s="292">
        <v>4</v>
      </c>
    </row>
    <row r="2152" spans="1:18" ht="84">
      <c r="A2152" s="288">
        <v>112</v>
      </c>
      <c r="B2152" s="285" t="s">
        <v>3835</v>
      </c>
      <c r="C2152" s="289" t="s">
        <v>3836</v>
      </c>
      <c r="D2152" s="290">
        <v>3437</v>
      </c>
      <c r="E2152" s="290">
        <v>1849.89</v>
      </c>
      <c r="F2152" s="290">
        <v>75.760000000000005</v>
      </c>
      <c r="G2152" s="290">
        <v>1511.35</v>
      </c>
      <c r="H2152" s="291">
        <v>28789.14</v>
      </c>
      <c r="I2152" s="291">
        <v>21995.82</v>
      </c>
      <c r="J2152" s="291">
        <v>379.53</v>
      </c>
      <c r="K2152" s="291">
        <v>6413.79</v>
      </c>
      <c r="L2152" s="365">
        <v>8.3762409077684019</v>
      </c>
      <c r="M2152" s="365">
        <v>11.890339425587467</v>
      </c>
      <c r="N2152" s="365">
        <v>5.0096356916578664</v>
      </c>
      <c r="O2152" s="365">
        <v>4.2437489661560859</v>
      </c>
      <c r="P2152" s="292"/>
      <c r="Q2152" s="292"/>
      <c r="R2152" s="292">
        <v>4</v>
      </c>
    </row>
    <row r="2153" spans="1:18" ht="84">
      <c r="A2153" s="288">
        <v>113</v>
      </c>
      <c r="B2153" s="285" t="s">
        <v>3837</v>
      </c>
      <c r="C2153" s="289" t="s">
        <v>3838</v>
      </c>
      <c r="D2153" s="290">
        <v>4560.62</v>
      </c>
      <c r="E2153" s="290">
        <v>1999.26</v>
      </c>
      <c r="F2153" s="290">
        <v>76.38</v>
      </c>
      <c r="G2153" s="290">
        <v>2484.98</v>
      </c>
      <c r="H2153" s="291">
        <v>34619.410000000003</v>
      </c>
      <c r="I2153" s="291">
        <v>23771.88</v>
      </c>
      <c r="J2153" s="291">
        <v>383.21</v>
      </c>
      <c r="K2153" s="291">
        <v>10464.32</v>
      </c>
      <c r="L2153" s="365">
        <v>7.5909437751884621</v>
      </c>
      <c r="M2153" s="365">
        <v>11.890339425587468</v>
      </c>
      <c r="N2153" s="365">
        <v>5.0171510866719036</v>
      </c>
      <c r="O2153" s="365">
        <v>4.2110278553549723</v>
      </c>
      <c r="P2153" s="292"/>
      <c r="Q2153" s="292"/>
      <c r="R2153" s="292">
        <v>4</v>
      </c>
    </row>
    <row r="2154" spans="1:18" ht="84">
      <c r="A2154" s="288">
        <v>114</v>
      </c>
      <c r="B2154" s="285" t="s">
        <v>3839</v>
      </c>
      <c r="C2154" s="289" t="s">
        <v>3840</v>
      </c>
      <c r="D2154" s="290">
        <v>5428.94</v>
      </c>
      <c r="E2154" s="290">
        <v>2102.67</v>
      </c>
      <c r="F2154" s="290">
        <v>77</v>
      </c>
      <c r="G2154" s="290">
        <v>3249.27</v>
      </c>
      <c r="H2154" s="291">
        <v>39131.89</v>
      </c>
      <c r="I2154" s="291">
        <v>25001.46</v>
      </c>
      <c r="J2154" s="291">
        <v>386.88</v>
      </c>
      <c r="K2154" s="291">
        <v>13743.55</v>
      </c>
      <c r="L2154" s="365">
        <v>7.2080166662368717</v>
      </c>
      <c r="M2154" s="365">
        <v>11.890339425587467</v>
      </c>
      <c r="N2154" s="365">
        <v>5.0244155844155847</v>
      </c>
      <c r="O2154" s="365">
        <v>4.2297346788663299</v>
      </c>
      <c r="P2154" s="292"/>
      <c r="Q2154" s="292"/>
      <c r="R2154" s="292">
        <v>4</v>
      </c>
    </row>
    <row r="2155" spans="1:18" ht="84">
      <c r="A2155" s="288">
        <v>115</v>
      </c>
      <c r="B2155" s="285" t="s">
        <v>3841</v>
      </c>
      <c r="C2155" s="289" t="s">
        <v>3842</v>
      </c>
      <c r="D2155" s="290">
        <v>3007.56</v>
      </c>
      <c r="E2155" s="290">
        <v>1401.78</v>
      </c>
      <c r="F2155" s="290">
        <v>75.760000000000005</v>
      </c>
      <c r="G2155" s="290">
        <v>1530.02</v>
      </c>
      <c r="H2155" s="291">
        <v>23540.1</v>
      </c>
      <c r="I2155" s="291">
        <v>16667.64</v>
      </c>
      <c r="J2155" s="291">
        <v>379.53</v>
      </c>
      <c r="K2155" s="291">
        <v>6492.93</v>
      </c>
      <c r="L2155" s="365">
        <v>7.8269760204285195</v>
      </c>
      <c r="M2155" s="365">
        <v>11.890339425587467</v>
      </c>
      <c r="N2155" s="365">
        <v>5.0096356916578664</v>
      </c>
      <c r="O2155" s="365">
        <v>4.2436896249722231</v>
      </c>
      <c r="P2155" s="292"/>
      <c r="Q2155" s="292"/>
      <c r="R2155" s="292">
        <v>4</v>
      </c>
    </row>
    <row r="2156" spans="1:18" ht="84">
      <c r="A2156" s="288">
        <v>116</v>
      </c>
      <c r="B2156" s="285" t="s">
        <v>3843</v>
      </c>
      <c r="C2156" s="289" t="s">
        <v>3844</v>
      </c>
      <c r="D2156" s="290">
        <v>4270.9399999999996</v>
      </c>
      <c r="E2156" s="290">
        <v>1792.44</v>
      </c>
      <c r="F2156" s="290">
        <v>76.38</v>
      </c>
      <c r="G2156" s="290">
        <v>2402.12</v>
      </c>
      <c r="H2156" s="291">
        <v>35829.629999999997</v>
      </c>
      <c r="I2156" s="291">
        <v>21312.720000000001</v>
      </c>
      <c r="J2156" s="291">
        <v>383.21</v>
      </c>
      <c r="K2156" s="291">
        <v>14133.7</v>
      </c>
      <c r="L2156" s="365">
        <v>8.3891672559202419</v>
      </c>
      <c r="M2156" s="365">
        <v>11.890339425587468</v>
      </c>
      <c r="N2156" s="365">
        <v>5.0171510866719036</v>
      </c>
      <c r="O2156" s="365">
        <v>5.8838442708940439</v>
      </c>
      <c r="P2156" s="292"/>
      <c r="Q2156" s="292"/>
      <c r="R2156" s="292">
        <v>4</v>
      </c>
    </row>
    <row r="2157" spans="1:18" ht="84">
      <c r="A2157" s="288">
        <v>117</v>
      </c>
      <c r="B2157" s="285" t="s">
        <v>3845</v>
      </c>
      <c r="C2157" s="289" t="s">
        <v>3846</v>
      </c>
      <c r="D2157" s="290">
        <v>5210.7</v>
      </c>
      <c r="E2157" s="290">
        <v>1918.83</v>
      </c>
      <c r="F2157" s="290">
        <v>82.25</v>
      </c>
      <c r="G2157" s="290">
        <v>3209.62</v>
      </c>
      <c r="H2157" s="291">
        <v>42117.18</v>
      </c>
      <c r="I2157" s="291">
        <v>22815.54</v>
      </c>
      <c r="J2157" s="291">
        <v>412.19</v>
      </c>
      <c r="K2157" s="291">
        <v>18889.45</v>
      </c>
      <c r="L2157" s="365">
        <v>8.082825723991018</v>
      </c>
      <c r="M2157" s="365">
        <v>11.890339425587468</v>
      </c>
      <c r="N2157" s="365">
        <v>5.0114285714285716</v>
      </c>
      <c r="O2157" s="365">
        <v>5.8852605604401775</v>
      </c>
      <c r="P2157" s="292"/>
      <c r="Q2157" s="292"/>
      <c r="R2157" s="292">
        <v>4</v>
      </c>
    </row>
    <row r="2158" spans="1:18" ht="12.75">
      <c r="A2158" s="202" t="s">
        <v>3847</v>
      </c>
      <c r="B2158" s="201"/>
      <c r="C2158" s="201"/>
      <c r="D2158" s="201"/>
      <c r="E2158" s="201"/>
      <c r="F2158" s="201"/>
      <c r="G2158" s="201"/>
      <c r="H2158" s="201"/>
      <c r="I2158" s="201"/>
      <c r="J2158" s="201"/>
      <c r="K2158" s="201"/>
      <c r="L2158" s="201"/>
      <c r="M2158" s="201"/>
      <c r="N2158" s="201"/>
      <c r="O2158" s="201"/>
      <c r="P2158" s="201"/>
      <c r="Q2158" s="201"/>
      <c r="R2158" s="201"/>
    </row>
    <row r="2159" spans="1:18" ht="24">
      <c r="A2159" s="288">
        <v>118</v>
      </c>
      <c r="B2159" s="285" t="s">
        <v>3848</v>
      </c>
      <c r="C2159" s="289" t="s">
        <v>3849</v>
      </c>
      <c r="D2159" s="290">
        <v>1633.04</v>
      </c>
      <c r="E2159" s="290">
        <v>326.02999999999997</v>
      </c>
      <c r="F2159" s="290">
        <v>0.73</v>
      </c>
      <c r="G2159" s="290">
        <v>1306.28</v>
      </c>
      <c r="H2159" s="291">
        <v>6665.23</v>
      </c>
      <c r="I2159" s="291">
        <v>3876.51</v>
      </c>
      <c r="J2159" s="291">
        <v>4.7300000000000004</v>
      </c>
      <c r="K2159" s="291">
        <v>2783.99</v>
      </c>
      <c r="L2159" s="365">
        <v>4.0814860628031155</v>
      </c>
      <c r="M2159" s="365">
        <v>11.890040793791984</v>
      </c>
      <c r="N2159" s="365">
        <v>6.4794520547945211</v>
      </c>
      <c r="O2159" s="365">
        <v>2.1312352634963405</v>
      </c>
      <c r="P2159" s="292"/>
      <c r="Q2159" s="292"/>
      <c r="R2159" s="292">
        <v>5</v>
      </c>
    </row>
    <row r="2160" spans="1:18" ht="24">
      <c r="A2160" s="288">
        <v>119</v>
      </c>
      <c r="B2160" s="285" t="s">
        <v>3850</v>
      </c>
      <c r="C2160" s="289" t="s">
        <v>3851</v>
      </c>
      <c r="D2160" s="290">
        <v>2517.41</v>
      </c>
      <c r="E2160" s="290">
        <v>472.58</v>
      </c>
      <c r="F2160" s="290">
        <v>1.83</v>
      </c>
      <c r="G2160" s="290">
        <v>2043</v>
      </c>
      <c r="H2160" s="291">
        <v>10001.08</v>
      </c>
      <c r="I2160" s="291">
        <v>5618.91</v>
      </c>
      <c r="J2160" s="291">
        <v>11.82</v>
      </c>
      <c r="K2160" s="291">
        <v>4370.3500000000004</v>
      </c>
      <c r="L2160" s="365">
        <v>3.972765659944149</v>
      </c>
      <c r="M2160" s="365">
        <v>11.8898599178975</v>
      </c>
      <c r="N2160" s="365">
        <v>6.4590163934426226</v>
      </c>
      <c r="O2160" s="365">
        <v>2.1391825746451301</v>
      </c>
      <c r="P2160" s="292"/>
      <c r="Q2160" s="292"/>
      <c r="R2160" s="292">
        <v>5</v>
      </c>
    </row>
    <row r="2161" spans="1:18" ht="24">
      <c r="A2161" s="288">
        <v>120</v>
      </c>
      <c r="B2161" s="285" t="s">
        <v>3852</v>
      </c>
      <c r="C2161" s="289" t="s">
        <v>3853</v>
      </c>
      <c r="D2161" s="290">
        <v>4223.8</v>
      </c>
      <c r="E2161" s="290">
        <v>806.56</v>
      </c>
      <c r="F2161" s="290">
        <v>4.03</v>
      </c>
      <c r="G2161" s="290">
        <v>3413.21</v>
      </c>
      <c r="H2161" s="291">
        <v>16899.71</v>
      </c>
      <c r="I2161" s="291">
        <v>9589.9699999999993</v>
      </c>
      <c r="J2161" s="291">
        <v>26</v>
      </c>
      <c r="K2161" s="291">
        <v>7283.74</v>
      </c>
      <c r="L2161" s="365">
        <v>4.0010677588900982</v>
      </c>
      <c r="M2161" s="365">
        <v>11.889964788732394</v>
      </c>
      <c r="N2161" s="365">
        <v>6.4516129032258061</v>
      </c>
      <c r="O2161" s="365">
        <v>2.1339853100160844</v>
      </c>
      <c r="P2161" s="292"/>
      <c r="Q2161" s="292"/>
      <c r="R2161" s="292">
        <v>5</v>
      </c>
    </row>
    <row r="2162" spans="1:18" ht="12.75">
      <c r="A2162" s="202" t="s">
        <v>3854</v>
      </c>
      <c r="B2162" s="201"/>
      <c r="C2162" s="201"/>
      <c r="D2162" s="201"/>
      <c r="E2162" s="201"/>
      <c r="F2162" s="201"/>
      <c r="G2162" s="201"/>
      <c r="H2162" s="201"/>
      <c r="I2162" s="201"/>
      <c r="J2162" s="201"/>
      <c r="K2162" s="201"/>
      <c r="L2162" s="201"/>
      <c r="M2162" s="201"/>
      <c r="N2162" s="201"/>
      <c r="O2162" s="201"/>
      <c r="P2162" s="201"/>
      <c r="Q2162" s="201"/>
      <c r="R2162" s="201"/>
    </row>
    <row r="2163" spans="1:18" ht="36">
      <c r="A2163" s="288">
        <v>121</v>
      </c>
      <c r="B2163" s="285" t="s">
        <v>3855</v>
      </c>
      <c r="C2163" s="289" t="s">
        <v>3856</v>
      </c>
      <c r="D2163" s="290">
        <v>3934.6</v>
      </c>
      <c r="E2163" s="290">
        <v>1184.96</v>
      </c>
      <c r="F2163" s="290">
        <v>10.49</v>
      </c>
      <c r="G2163" s="290">
        <v>2739.15</v>
      </c>
      <c r="H2163" s="291">
        <v>25566.17</v>
      </c>
      <c r="I2163" s="291">
        <v>14089.6</v>
      </c>
      <c r="J2163" s="291">
        <v>50.62</v>
      </c>
      <c r="K2163" s="291">
        <v>11425.95</v>
      </c>
      <c r="L2163" s="365">
        <v>6.4977812229959842</v>
      </c>
      <c r="M2163" s="365">
        <v>11.890359168241966</v>
      </c>
      <c r="N2163" s="365">
        <v>4.8255481410867489</v>
      </c>
      <c r="O2163" s="365">
        <v>4.1713487760801709</v>
      </c>
      <c r="P2163" s="292"/>
      <c r="Q2163" s="292"/>
      <c r="R2163" s="292">
        <v>6</v>
      </c>
    </row>
    <row r="2164" spans="1:18" ht="36">
      <c r="A2164" s="288">
        <v>122</v>
      </c>
      <c r="B2164" s="285" t="s">
        <v>3857</v>
      </c>
      <c r="C2164" s="289" t="s">
        <v>3858</v>
      </c>
      <c r="D2164" s="290">
        <v>6463.49</v>
      </c>
      <c r="E2164" s="290">
        <v>1438.88</v>
      </c>
      <c r="F2164" s="290">
        <v>10.49</v>
      </c>
      <c r="G2164" s="290">
        <v>5014.12</v>
      </c>
      <c r="H2164" s="291">
        <v>41022.879999999997</v>
      </c>
      <c r="I2164" s="291">
        <v>17108.8</v>
      </c>
      <c r="J2164" s="291">
        <v>50.62</v>
      </c>
      <c r="K2164" s="291">
        <v>23863.46</v>
      </c>
      <c r="L2164" s="365">
        <v>6.3468621441357529</v>
      </c>
      <c r="M2164" s="365">
        <v>11.890359168241964</v>
      </c>
      <c r="N2164" s="365">
        <v>4.8255481410867489</v>
      </c>
      <c r="O2164" s="365">
        <v>4.759251872711463</v>
      </c>
      <c r="P2164" s="292"/>
      <c r="Q2164" s="292"/>
      <c r="R2164" s="292">
        <v>6</v>
      </c>
    </row>
    <row r="2165" spans="1:18" ht="36">
      <c r="A2165" s="288">
        <v>123</v>
      </c>
      <c r="B2165" s="285" t="s">
        <v>3859</v>
      </c>
      <c r="C2165" s="289" t="s">
        <v>3860</v>
      </c>
      <c r="D2165" s="290">
        <v>8766.84</v>
      </c>
      <c r="E2165" s="290">
        <v>1798.6</v>
      </c>
      <c r="F2165" s="290">
        <v>31.47</v>
      </c>
      <c r="G2165" s="290">
        <v>6936.77</v>
      </c>
      <c r="H2165" s="291">
        <v>52841.29</v>
      </c>
      <c r="I2165" s="291">
        <v>21386</v>
      </c>
      <c r="J2165" s="291">
        <v>151.85</v>
      </c>
      <c r="K2165" s="291">
        <v>31303.439999999999</v>
      </c>
      <c r="L2165" s="365">
        <v>6.0274044011297114</v>
      </c>
      <c r="M2165" s="365">
        <v>11.890359168241966</v>
      </c>
      <c r="N2165" s="365">
        <v>4.8252303781379089</v>
      </c>
      <c r="O2165" s="365">
        <v>4.5126824155911178</v>
      </c>
      <c r="P2165" s="292"/>
      <c r="Q2165" s="292"/>
      <c r="R2165" s="292">
        <v>6</v>
      </c>
    </row>
    <row r="2166" spans="1:18" ht="12.75">
      <c r="A2166" s="202" t="s">
        <v>3861</v>
      </c>
      <c r="B2166" s="201"/>
      <c r="C2166" s="201"/>
      <c r="D2166" s="201"/>
      <c r="E2166" s="201"/>
      <c r="F2166" s="201"/>
      <c r="G2166" s="201"/>
      <c r="H2166" s="201"/>
      <c r="I2166" s="201"/>
      <c r="J2166" s="201"/>
      <c r="K2166" s="201"/>
      <c r="L2166" s="201"/>
      <c r="M2166" s="201"/>
      <c r="N2166" s="201"/>
      <c r="O2166" s="201"/>
      <c r="P2166" s="201"/>
      <c r="Q2166" s="201"/>
      <c r="R2166" s="201"/>
    </row>
    <row r="2167" spans="1:18" ht="24">
      <c r="A2167" s="288">
        <v>124</v>
      </c>
      <c r="B2167" s="285" t="s">
        <v>3862</v>
      </c>
      <c r="C2167" s="289" t="s">
        <v>3863</v>
      </c>
      <c r="D2167" s="290">
        <v>4083.39</v>
      </c>
      <c r="E2167" s="290">
        <v>3120.77</v>
      </c>
      <c r="F2167" s="290">
        <v>1.05</v>
      </c>
      <c r="G2167" s="290">
        <v>961.57</v>
      </c>
      <c r="H2167" s="291">
        <v>42859.87</v>
      </c>
      <c r="I2167" s="291">
        <v>37104.480000000003</v>
      </c>
      <c r="J2167" s="291">
        <v>5.0599999999999996</v>
      </c>
      <c r="K2167" s="291">
        <v>5750.33</v>
      </c>
      <c r="L2167" s="365">
        <v>10.496149033033829</v>
      </c>
      <c r="M2167" s="365">
        <v>11.889527264104693</v>
      </c>
      <c r="N2167" s="365">
        <v>4.8190476190476188</v>
      </c>
      <c r="O2167" s="365">
        <v>5.9801470511767212</v>
      </c>
      <c r="P2167" s="292"/>
      <c r="Q2167" s="292"/>
      <c r="R2167" s="292">
        <v>7</v>
      </c>
    </row>
    <row r="2168" spans="1:18" ht="24">
      <c r="A2168" s="288">
        <v>125</v>
      </c>
      <c r="B2168" s="285" t="s">
        <v>3864</v>
      </c>
      <c r="C2168" s="289" t="s">
        <v>3865</v>
      </c>
      <c r="D2168" s="290">
        <v>8923.02</v>
      </c>
      <c r="E2168" s="290">
        <v>5374.66</v>
      </c>
      <c r="F2168" s="290">
        <v>4.2</v>
      </c>
      <c r="G2168" s="290">
        <v>3544.16</v>
      </c>
      <c r="H2168" s="291">
        <v>83266.84</v>
      </c>
      <c r="I2168" s="291">
        <v>63902.16</v>
      </c>
      <c r="J2168" s="291">
        <v>20.25</v>
      </c>
      <c r="K2168" s="291">
        <v>19344.43</v>
      </c>
      <c r="L2168" s="365">
        <v>9.3316881504244069</v>
      </c>
      <c r="M2168" s="365">
        <v>11.889526035135246</v>
      </c>
      <c r="N2168" s="365">
        <v>4.8214285714285712</v>
      </c>
      <c r="O2168" s="365">
        <v>5.458114193490136</v>
      </c>
      <c r="P2168" s="292"/>
      <c r="Q2168" s="292"/>
      <c r="R2168" s="292">
        <v>7</v>
      </c>
    </row>
    <row r="2169" spans="1:18" ht="24">
      <c r="A2169" s="288">
        <v>126</v>
      </c>
      <c r="B2169" s="285" t="s">
        <v>3866</v>
      </c>
      <c r="C2169" s="289" t="s">
        <v>3867</v>
      </c>
      <c r="D2169" s="290">
        <v>5369.03</v>
      </c>
      <c r="E2169" s="290">
        <v>3901.99</v>
      </c>
      <c r="F2169" s="290">
        <v>2.1</v>
      </c>
      <c r="G2169" s="290">
        <v>1464.94</v>
      </c>
      <c r="H2169" s="291">
        <v>55117.3</v>
      </c>
      <c r="I2169" s="291">
        <v>46392.87</v>
      </c>
      <c r="J2169" s="291">
        <v>10.119999999999999</v>
      </c>
      <c r="K2169" s="291">
        <v>8714.31</v>
      </c>
      <c r="L2169" s="365">
        <v>10.265783577294224</v>
      </c>
      <c r="M2169" s="365">
        <v>11.88954097780876</v>
      </c>
      <c r="N2169" s="365">
        <v>4.8190476190476188</v>
      </c>
      <c r="O2169" s="365">
        <v>5.9485780987617236</v>
      </c>
      <c r="P2169" s="292"/>
      <c r="Q2169" s="292"/>
      <c r="R2169" s="292">
        <v>7</v>
      </c>
    </row>
    <row r="2170" spans="1:18" ht="24">
      <c r="A2170" s="288">
        <v>127</v>
      </c>
      <c r="B2170" s="285" t="s">
        <v>3868</v>
      </c>
      <c r="C2170" s="289" t="s">
        <v>3869</v>
      </c>
      <c r="D2170" s="290">
        <v>13881.36</v>
      </c>
      <c r="E2170" s="290">
        <v>7566.62</v>
      </c>
      <c r="F2170" s="290">
        <v>7.34</v>
      </c>
      <c r="G2170" s="290">
        <v>6307.4</v>
      </c>
      <c r="H2170" s="291">
        <v>123707.65</v>
      </c>
      <c r="I2170" s="291">
        <v>89963.64</v>
      </c>
      <c r="J2170" s="291">
        <v>35.43</v>
      </c>
      <c r="K2170" s="291">
        <v>33708.58</v>
      </c>
      <c r="L2170" s="365">
        <v>8.911781698623189</v>
      </c>
      <c r="M2170" s="365">
        <v>11.889541168976372</v>
      </c>
      <c r="N2170" s="365">
        <v>4.8269754768392374</v>
      </c>
      <c r="O2170" s="365">
        <v>5.344290832989822</v>
      </c>
      <c r="P2170" s="292"/>
      <c r="Q2170" s="292"/>
      <c r="R2170" s="292">
        <v>7</v>
      </c>
    </row>
    <row r="2171" spans="1:18" ht="24">
      <c r="A2171" s="288">
        <v>128</v>
      </c>
      <c r="B2171" s="285" t="s">
        <v>3870</v>
      </c>
      <c r="C2171" s="289" t="s">
        <v>3871</v>
      </c>
      <c r="D2171" s="290">
        <v>7530.37</v>
      </c>
      <c r="E2171" s="290">
        <v>5198.18</v>
      </c>
      <c r="F2171" s="290">
        <v>3.15</v>
      </c>
      <c r="G2171" s="290">
        <v>2329.04</v>
      </c>
      <c r="H2171" s="291">
        <v>75565.03</v>
      </c>
      <c r="I2171" s="291">
        <v>61803.99</v>
      </c>
      <c r="J2171" s="291">
        <v>15.19</v>
      </c>
      <c r="K2171" s="291">
        <v>13745.85</v>
      </c>
      <c r="L2171" s="365">
        <v>10.034703474065683</v>
      </c>
      <c r="M2171" s="365">
        <v>11.889544032719144</v>
      </c>
      <c r="N2171" s="365">
        <v>4.822222222222222</v>
      </c>
      <c r="O2171" s="365">
        <v>5.9019381376017588</v>
      </c>
      <c r="P2171" s="292"/>
      <c r="Q2171" s="292"/>
      <c r="R2171" s="292">
        <v>7</v>
      </c>
    </row>
    <row r="2172" spans="1:18" ht="24">
      <c r="A2172" s="288">
        <v>129</v>
      </c>
      <c r="B2172" s="285" t="s">
        <v>3872</v>
      </c>
      <c r="C2172" s="289" t="s">
        <v>3873</v>
      </c>
      <c r="D2172" s="290">
        <v>18893.189999999999</v>
      </c>
      <c r="E2172" s="290">
        <v>10189.969999999999</v>
      </c>
      <c r="F2172" s="290">
        <v>9.44</v>
      </c>
      <c r="G2172" s="290">
        <v>8693.7800000000007</v>
      </c>
      <c r="H2172" s="291">
        <v>168560.81</v>
      </c>
      <c r="I2172" s="291">
        <v>121153.98</v>
      </c>
      <c r="J2172" s="291">
        <v>45.56</v>
      </c>
      <c r="K2172" s="291">
        <v>47361.27</v>
      </c>
      <c r="L2172" s="365">
        <v>8.9217760473482777</v>
      </c>
      <c r="M2172" s="365">
        <v>11.889532550144898</v>
      </c>
      <c r="N2172" s="365">
        <v>4.8262711864406782</v>
      </c>
      <c r="O2172" s="365">
        <v>5.4477189438886189</v>
      </c>
      <c r="P2172" s="292"/>
      <c r="Q2172" s="292"/>
      <c r="R2172" s="292">
        <v>7</v>
      </c>
    </row>
    <row r="2173" spans="1:18" ht="24">
      <c r="A2173" s="288">
        <v>130</v>
      </c>
      <c r="B2173" s="285" t="s">
        <v>3874</v>
      </c>
      <c r="C2173" s="289" t="s">
        <v>3875</v>
      </c>
      <c r="D2173" s="290">
        <v>6525.95</v>
      </c>
      <c r="E2173" s="290">
        <v>3814.27</v>
      </c>
      <c r="F2173" s="290">
        <v>3.15</v>
      </c>
      <c r="G2173" s="290">
        <v>2708.53</v>
      </c>
      <c r="H2173" s="291">
        <v>59882.46</v>
      </c>
      <c r="I2173" s="291">
        <v>45349.919999999998</v>
      </c>
      <c r="J2173" s="291">
        <v>15.19</v>
      </c>
      <c r="K2173" s="291">
        <v>14517.35</v>
      </c>
      <c r="L2173" s="365">
        <v>9.1760525287506027</v>
      </c>
      <c r="M2173" s="365">
        <v>11.889541117959661</v>
      </c>
      <c r="N2173" s="365">
        <v>4.822222222222222</v>
      </c>
      <c r="O2173" s="365">
        <v>5.359863099171875</v>
      </c>
      <c r="P2173" s="292"/>
      <c r="Q2173" s="292"/>
      <c r="R2173" s="292">
        <v>7</v>
      </c>
    </row>
    <row r="2174" spans="1:18" ht="24">
      <c r="A2174" s="288">
        <v>131</v>
      </c>
      <c r="B2174" s="285" t="s">
        <v>3876</v>
      </c>
      <c r="C2174" s="289" t="s">
        <v>3877</v>
      </c>
      <c r="D2174" s="290">
        <v>8973.1</v>
      </c>
      <c r="E2174" s="290">
        <v>5374.66</v>
      </c>
      <c r="F2174" s="290">
        <v>4.2</v>
      </c>
      <c r="G2174" s="290">
        <v>3594.24</v>
      </c>
      <c r="H2174" s="291">
        <v>83488.62</v>
      </c>
      <c r="I2174" s="291">
        <v>63902.16</v>
      </c>
      <c r="J2174" s="291">
        <v>20.25</v>
      </c>
      <c r="K2174" s="291">
        <v>19566.21</v>
      </c>
      <c r="L2174" s="365">
        <v>9.3043229207297351</v>
      </c>
      <c r="M2174" s="365">
        <v>11.889526035135246</v>
      </c>
      <c r="N2174" s="365">
        <v>4.8214285714285712</v>
      </c>
      <c r="O2174" s="365">
        <v>5.4437683627136755</v>
      </c>
      <c r="P2174" s="292"/>
      <c r="Q2174" s="292"/>
      <c r="R2174" s="292">
        <v>7</v>
      </c>
    </row>
    <row r="2175" spans="1:18" ht="24">
      <c r="A2175" s="288">
        <v>132</v>
      </c>
      <c r="B2175" s="285" t="s">
        <v>3878</v>
      </c>
      <c r="C2175" s="289" t="s">
        <v>3879</v>
      </c>
      <c r="D2175" s="290">
        <v>7447.43</v>
      </c>
      <c r="E2175" s="290">
        <v>6133.18</v>
      </c>
      <c r="F2175" s="290">
        <v>1.05</v>
      </c>
      <c r="G2175" s="290">
        <v>1313.2</v>
      </c>
      <c r="H2175" s="291">
        <v>80291.03</v>
      </c>
      <c r="I2175" s="291">
        <v>72920.61</v>
      </c>
      <c r="J2175" s="291">
        <v>5.0599999999999996</v>
      </c>
      <c r="K2175" s="291">
        <v>7365.36</v>
      </c>
      <c r="L2175" s="365">
        <v>10.781038559610495</v>
      </c>
      <c r="M2175" s="365">
        <v>11.889527129482584</v>
      </c>
      <c r="N2175" s="365">
        <v>4.8190476190476188</v>
      </c>
      <c r="O2175" s="365">
        <v>5.6087115443192195</v>
      </c>
      <c r="P2175" s="292"/>
      <c r="Q2175" s="292"/>
      <c r="R2175" s="292">
        <v>7</v>
      </c>
    </row>
    <row r="2176" spans="1:18" ht="12.75">
      <c r="A2176" s="202" t="s">
        <v>3880</v>
      </c>
      <c r="B2176" s="201"/>
      <c r="C2176" s="201"/>
      <c r="D2176" s="201"/>
      <c r="E2176" s="201"/>
      <c r="F2176" s="201"/>
      <c r="G2176" s="201"/>
      <c r="H2176" s="201"/>
      <c r="I2176" s="201"/>
      <c r="J2176" s="201"/>
      <c r="K2176" s="201"/>
      <c r="L2176" s="201"/>
      <c r="M2176" s="201"/>
      <c r="N2176" s="201"/>
      <c r="O2176" s="201"/>
      <c r="P2176" s="201"/>
      <c r="Q2176" s="201"/>
      <c r="R2176" s="201"/>
    </row>
    <row r="2177" spans="1:18">
      <c r="A2177" s="288">
        <v>133</v>
      </c>
      <c r="B2177" s="285" t="s">
        <v>3881</v>
      </c>
      <c r="C2177" s="289" t="s">
        <v>3882</v>
      </c>
      <c r="D2177" s="290">
        <v>1117.1099999999999</v>
      </c>
      <c r="E2177" s="290">
        <v>1035.0999999999999</v>
      </c>
      <c r="F2177" s="290">
        <v>82.01</v>
      </c>
      <c r="G2177" s="290"/>
      <c r="H2177" s="291">
        <v>12836.27</v>
      </c>
      <c r="I2177" s="291">
        <v>12306.8</v>
      </c>
      <c r="J2177" s="291">
        <v>529.47</v>
      </c>
      <c r="K2177" s="291"/>
      <c r="L2177" s="365">
        <v>11.490605222404241</v>
      </c>
      <c r="M2177" s="365">
        <v>11.889479277364506</v>
      </c>
      <c r="N2177" s="365">
        <v>6.4561638824533594</v>
      </c>
      <c r="O2177" s="365" t="s">
        <v>138</v>
      </c>
      <c r="P2177" s="292"/>
      <c r="Q2177" s="292"/>
      <c r="R2177" s="292">
        <v>8</v>
      </c>
    </row>
    <row r="2178" spans="1:18">
      <c r="A2178" s="288">
        <v>134</v>
      </c>
      <c r="B2178" s="285" t="s">
        <v>3883</v>
      </c>
      <c r="C2178" s="289" t="s">
        <v>3884</v>
      </c>
      <c r="D2178" s="290">
        <v>1626.63</v>
      </c>
      <c r="E2178" s="290">
        <v>1486.78</v>
      </c>
      <c r="F2178" s="290">
        <v>139.85</v>
      </c>
      <c r="G2178" s="290"/>
      <c r="H2178" s="291">
        <v>18579.97</v>
      </c>
      <c r="I2178" s="291">
        <v>17677.04</v>
      </c>
      <c r="J2178" s="291">
        <v>902.93</v>
      </c>
      <c r="K2178" s="291"/>
      <c r="L2178" s="365">
        <v>11.422370176376926</v>
      </c>
      <c r="M2178" s="365">
        <v>11.889479277364506</v>
      </c>
      <c r="N2178" s="365">
        <v>6.4564175902752945</v>
      </c>
      <c r="O2178" s="365" t="s">
        <v>138</v>
      </c>
      <c r="P2178" s="292"/>
      <c r="Q2178" s="292"/>
      <c r="R2178" s="292">
        <v>8</v>
      </c>
    </row>
    <row r="2179" spans="1:18">
      <c r="A2179" s="288">
        <v>135</v>
      </c>
      <c r="B2179" s="285" t="s">
        <v>3885</v>
      </c>
      <c r="C2179" s="289" t="s">
        <v>3886</v>
      </c>
      <c r="D2179" s="290">
        <v>2490.79</v>
      </c>
      <c r="E2179" s="290">
        <v>2201.94</v>
      </c>
      <c r="F2179" s="290">
        <v>288.85000000000002</v>
      </c>
      <c r="G2179" s="290"/>
      <c r="H2179" s="291">
        <v>28044.880000000001</v>
      </c>
      <c r="I2179" s="291">
        <v>26179.919999999998</v>
      </c>
      <c r="J2179" s="291">
        <v>1864.96</v>
      </c>
      <c r="K2179" s="291"/>
      <c r="L2179" s="365">
        <v>11.259431746554307</v>
      </c>
      <c r="M2179" s="365">
        <v>11.889479277364504</v>
      </c>
      <c r="N2179" s="365">
        <v>6.4564999134498873</v>
      </c>
      <c r="O2179" s="365" t="s">
        <v>138</v>
      </c>
      <c r="P2179" s="292"/>
      <c r="Q2179" s="292"/>
      <c r="R2179" s="292">
        <v>8</v>
      </c>
    </row>
    <row r="2180" spans="1:18">
      <c r="A2180" s="288">
        <v>136</v>
      </c>
      <c r="B2180" s="285" t="s">
        <v>3887</v>
      </c>
      <c r="C2180" s="289" t="s">
        <v>3888</v>
      </c>
      <c r="D2180" s="290">
        <v>876.51</v>
      </c>
      <c r="E2180" s="290">
        <v>818.67</v>
      </c>
      <c r="F2180" s="290">
        <v>57.84</v>
      </c>
      <c r="G2180" s="290"/>
      <c r="H2180" s="291">
        <v>10107.02</v>
      </c>
      <c r="I2180" s="291">
        <v>9733.56</v>
      </c>
      <c r="J2180" s="291">
        <v>373.46</v>
      </c>
      <c r="K2180" s="291"/>
      <c r="L2180" s="365">
        <v>11.53098082166775</v>
      </c>
      <c r="M2180" s="365">
        <v>11.889479277364506</v>
      </c>
      <c r="N2180" s="365">
        <v>6.4567773167358222</v>
      </c>
      <c r="O2180" s="365" t="s">
        <v>138</v>
      </c>
      <c r="P2180" s="292"/>
      <c r="Q2180" s="292"/>
      <c r="R2180" s="292">
        <v>8</v>
      </c>
    </row>
    <row r="2181" spans="1:18">
      <c r="A2181" s="288">
        <v>137</v>
      </c>
      <c r="B2181" s="285" t="s">
        <v>3889</v>
      </c>
      <c r="C2181" s="289" t="s">
        <v>3890</v>
      </c>
      <c r="D2181" s="290">
        <v>179.52</v>
      </c>
      <c r="E2181" s="290">
        <v>172.2</v>
      </c>
      <c r="F2181" s="290">
        <v>7.32</v>
      </c>
      <c r="G2181" s="290"/>
      <c r="H2181" s="291">
        <v>2094.67</v>
      </c>
      <c r="I2181" s="291">
        <v>2047.4</v>
      </c>
      <c r="J2181" s="291">
        <v>47.27</v>
      </c>
      <c r="K2181" s="291"/>
      <c r="L2181" s="365">
        <v>11.668170677361854</v>
      </c>
      <c r="M2181" s="365">
        <v>11.88966318234611</v>
      </c>
      <c r="N2181" s="365">
        <v>6.4576502732240435</v>
      </c>
      <c r="O2181" s="365" t="s">
        <v>138</v>
      </c>
      <c r="P2181" s="292"/>
      <c r="Q2181" s="292"/>
      <c r="R2181" s="292">
        <v>8</v>
      </c>
    </row>
    <row r="2182" spans="1:18" ht="24">
      <c r="A2182" s="288">
        <v>138</v>
      </c>
      <c r="B2182" s="285" t="s">
        <v>3891</v>
      </c>
      <c r="C2182" s="289" t="s">
        <v>3892</v>
      </c>
      <c r="D2182" s="290">
        <v>2436.83</v>
      </c>
      <c r="E2182" s="290">
        <v>2303.5700000000002</v>
      </c>
      <c r="F2182" s="290">
        <v>133.26</v>
      </c>
      <c r="G2182" s="290"/>
      <c r="H2182" s="291">
        <v>28248.61</v>
      </c>
      <c r="I2182" s="291">
        <v>27388.22</v>
      </c>
      <c r="J2182" s="291">
        <v>860.39</v>
      </c>
      <c r="K2182" s="291"/>
      <c r="L2182" s="365">
        <v>11.592359746063535</v>
      </c>
      <c r="M2182" s="365">
        <v>11.889467218274243</v>
      </c>
      <c r="N2182" s="365">
        <v>6.4564760618340094</v>
      </c>
      <c r="O2182" s="365" t="s">
        <v>138</v>
      </c>
      <c r="P2182" s="292"/>
      <c r="Q2182" s="292"/>
      <c r="R2182" s="292">
        <v>8</v>
      </c>
    </row>
    <row r="2183" spans="1:18" ht="24">
      <c r="A2183" s="288">
        <v>139</v>
      </c>
      <c r="B2183" s="285" t="s">
        <v>3893</v>
      </c>
      <c r="C2183" s="289" t="s">
        <v>3894</v>
      </c>
      <c r="D2183" s="290">
        <v>3082.73</v>
      </c>
      <c r="E2183" s="290">
        <v>2789.12</v>
      </c>
      <c r="F2183" s="290">
        <v>293.61</v>
      </c>
      <c r="G2183" s="290"/>
      <c r="H2183" s="291">
        <v>35056.92</v>
      </c>
      <c r="I2183" s="291">
        <v>33161.230000000003</v>
      </c>
      <c r="J2183" s="291">
        <v>1895.69</v>
      </c>
      <c r="K2183" s="291"/>
      <c r="L2183" s="365">
        <v>11.372037122939732</v>
      </c>
      <c r="M2183" s="365">
        <v>11.889495611519047</v>
      </c>
      <c r="N2183" s="365">
        <v>6.4564899015701096</v>
      </c>
      <c r="O2183" s="365" t="s">
        <v>138</v>
      </c>
      <c r="P2183" s="292"/>
      <c r="Q2183" s="292"/>
      <c r="R2183" s="292">
        <v>8</v>
      </c>
    </row>
    <row r="2184" spans="1:18" ht="12.75">
      <c r="A2184" s="202" t="s">
        <v>3895</v>
      </c>
      <c r="B2184" s="201"/>
      <c r="C2184" s="201"/>
      <c r="D2184" s="201"/>
      <c r="E2184" s="201"/>
      <c r="F2184" s="201"/>
      <c r="G2184" s="201"/>
      <c r="H2184" s="201"/>
      <c r="I2184" s="201"/>
      <c r="J2184" s="201"/>
      <c r="K2184" s="201"/>
      <c r="L2184" s="201"/>
      <c r="M2184" s="201"/>
      <c r="N2184" s="201"/>
      <c r="O2184" s="201"/>
      <c r="P2184" s="201"/>
      <c r="Q2184" s="201"/>
      <c r="R2184" s="201"/>
    </row>
    <row r="2185" spans="1:18" ht="72">
      <c r="A2185" s="288">
        <v>140</v>
      </c>
      <c r="B2185" s="285" t="s">
        <v>3896</v>
      </c>
      <c r="C2185" s="289" t="s">
        <v>3897</v>
      </c>
      <c r="D2185" s="290">
        <v>3587.38</v>
      </c>
      <c r="E2185" s="290">
        <v>2955.9</v>
      </c>
      <c r="F2185" s="290">
        <v>81.64</v>
      </c>
      <c r="G2185" s="290">
        <v>549.84</v>
      </c>
      <c r="H2185" s="291">
        <v>38074.65</v>
      </c>
      <c r="I2185" s="291">
        <v>35146.300000000003</v>
      </c>
      <c r="J2185" s="291">
        <v>527.11</v>
      </c>
      <c r="K2185" s="291">
        <v>2401.2399999999998</v>
      </c>
      <c r="L2185" s="365">
        <v>10.613497873099588</v>
      </c>
      <c r="M2185" s="365">
        <v>11.890219560878243</v>
      </c>
      <c r="N2185" s="365">
        <v>6.4565164135227828</v>
      </c>
      <c r="O2185" s="365">
        <v>4.3671613560308451</v>
      </c>
      <c r="P2185" s="292"/>
      <c r="Q2185" s="292"/>
      <c r="R2185" s="292">
        <v>9</v>
      </c>
    </row>
    <row r="2186" spans="1:18" ht="72">
      <c r="A2186" s="288">
        <v>141</v>
      </c>
      <c r="B2186" s="285" t="s">
        <v>3898</v>
      </c>
      <c r="C2186" s="289" t="s">
        <v>3899</v>
      </c>
      <c r="D2186" s="290">
        <v>5062.92</v>
      </c>
      <c r="E2186" s="290">
        <v>4338.66</v>
      </c>
      <c r="F2186" s="290">
        <v>161.82</v>
      </c>
      <c r="G2186" s="290">
        <v>562.44000000000005</v>
      </c>
      <c r="H2186" s="291">
        <v>55125.47</v>
      </c>
      <c r="I2186" s="291">
        <v>51587.62</v>
      </c>
      <c r="J2186" s="291">
        <v>1044.76</v>
      </c>
      <c r="K2186" s="291">
        <v>2493.09</v>
      </c>
      <c r="L2186" s="365">
        <v>10.88807842114827</v>
      </c>
      <c r="M2186" s="365">
        <v>11.890219560878245</v>
      </c>
      <c r="N2186" s="365">
        <v>6.4563094796687679</v>
      </c>
      <c r="O2186" s="365">
        <v>4.4326328141668441</v>
      </c>
      <c r="P2186" s="292"/>
      <c r="Q2186" s="292"/>
      <c r="R2186" s="292">
        <v>9</v>
      </c>
    </row>
    <row r="2187" spans="1:18" ht="72">
      <c r="A2187" s="288">
        <v>142</v>
      </c>
      <c r="B2187" s="285" t="s">
        <v>3900</v>
      </c>
      <c r="C2187" s="289" t="s">
        <v>3901</v>
      </c>
      <c r="D2187" s="290">
        <v>6757.16</v>
      </c>
      <c r="E2187" s="290">
        <v>5931.84</v>
      </c>
      <c r="F2187" s="290">
        <v>249.31</v>
      </c>
      <c r="G2187" s="290">
        <v>576.01</v>
      </c>
      <c r="H2187" s="291">
        <v>74732.56</v>
      </c>
      <c r="I2187" s="291">
        <v>70530.880000000005</v>
      </c>
      <c r="J2187" s="291">
        <v>1609.68</v>
      </c>
      <c r="K2187" s="291">
        <v>2592</v>
      </c>
      <c r="L2187" s="365">
        <v>11.059758833592811</v>
      </c>
      <c r="M2187" s="365">
        <v>11.890219560878243</v>
      </c>
      <c r="N2187" s="365">
        <v>6.4565400505394894</v>
      </c>
      <c r="O2187" s="365">
        <v>4.4999218763563134</v>
      </c>
      <c r="P2187" s="292"/>
      <c r="Q2187" s="292"/>
      <c r="R2187" s="292">
        <v>9</v>
      </c>
    </row>
    <row r="2188" spans="1:18" ht="60">
      <c r="A2188" s="288">
        <v>143</v>
      </c>
      <c r="B2188" s="285" t="s">
        <v>3902</v>
      </c>
      <c r="C2188" s="289" t="s">
        <v>3903</v>
      </c>
      <c r="D2188" s="290">
        <v>1297.8399999999999</v>
      </c>
      <c r="E2188" s="290">
        <v>743.48</v>
      </c>
      <c r="F2188" s="290">
        <v>16.47</v>
      </c>
      <c r="G2188" s="290">
        <v>537.89</v>
      </c>
      <c r="H2188" s="291">
        <v>11260.67</v>
      </c>
      <c r="I2188" s="291">
        <v>8840.19</v>
      </c>
      <c r="J2188" s="291">
        <v>106.37</v>
      </c>
      <c r="K2188" s="291">
        <v>2314.11</v>
      </c>
      <c r="L2188" s="365">
        <v>8.6764701349935276</v>
      </c>
      <c r="M2188" s="365">
        <v>11.890286221552698</v>
      </c>
      <c r="N2188" s="365">
        <v>6.4584092289010329</v>
      </c>
      <c r="O2188" s="365">
        <v>4.3021993344364091</v>
      </c>
      <c r="P2188" s="292"/>
      <c r="Q2188" s="292"/>
      <c r="R2188" s="292">
        <v>9</v>
      </c>
    </row>
    <row r="2189" spans="1:18" ht="12.75">
      <c r="A2189" s="202" t="s">
        <v>3904</v>
      </c>
      <c r="B2189" s="201"/>
      <c r="C2189" s="201"/>
      <c r="D2189" s="201"/>
      <c r="E2189" s="201"/>
      <c r="F2189" s="201"/>
      <c r="G2189" s="201"/>
      <c r="H2189" s="201"/>
      <c r="I2189" s="201"/>
      <c r="J2189" s="201"/>
      <c r="K2189" s="201"/>
      <c r="L2189" s="201"/>
      <c r="M2189" s="201"/>
      <c r="N2189" s="201"/>
      <c r="O2189" s="201"/>
      <c r="P2189" s="201"/>
      <c r="Q2189" s="201"/>
      <c r="R2189" s="201"/>
    </row>
    <row r="2190" spans="1:18" ht="36">
      <c r="A2190" s="288">
        <v>144</v>
      </c>
      <c r="B2190" s="285" t="s">
        <v>3905</v>
      </c>
      <c r="C2190" s="289" t="s">
        <v>3906</v>
      </c>
      <c r="D2190" s="290">
        <v>3067.55</v>
      </c>
      <c r="E2190" s="290">
        <v>2257.1999999999998</v>
      </c>
      <c r="F2190" s="290">
        <v>124.53</v>
      </c>
      <c r="G2190" s="290">
        <v>685.82</v>
      </c>
      <c r="H2190" s="291">
        <v>30451.49</v>
      </c>
      <c r="I2190" s="291">
        <v>26838</v>
      </c>
      <c r="J2190" s="291">
        <v>653.45000000000005</v>
      </c>
      <c r="K2190" s="291">
        <v>2960.04</v>
      </c>
      <c r="L2190" s="365">
        <v>9.9269742954475078</v>
      </c>
      <c r="M2190" s="365">
        <v>11.889952153110048</v>
      </c>
      <c r="N2190" s="365">
        <v>5.2473299606520518</v>
      </c>
      <c r="O2190" s="365">
        <v>4.3160596074771806</v>
      </c>
      <c r="P2190" s="292"/>
      <c r="Q2190" s="292"/>
      <c r="R2190" s="292">
        <v>10</v>
      </c>
    </row>
    <row r="2191" spans="1:18" ht="36">
      <c r="A2191" s="288">
        <v>145</v>
      </c>
      <c r="B2191" s="285" t="s">
        <v>3907</v>
      </c>
      <c r="C2191" s="289" t="s">
        <v>3908</v>
      </c>
      <c r="D2191" s="290">
        <v>3705</v>
      </c>
      <c r="E2191" s="290">
        <v>2894.65</v>
      </c>
      <c r="F2191" s="290">
        <v>124.53</v>
      </c>
      <c r="G2191" s="290">
        <v>685.82</v>
      </c>
      <c r="H2191" s="291">
        <v>38030.74</v>
      </c>
      <c r="I2191" s="291">
        <v>34417.25</v>
      </c>
      <c r="J2191" s="291">
        <v>653.45000000000005</v>
      </c>
      <c r="K2191" s="291">
        <v>2960.04</v>
      </c>
      <c r="L2191" s="365">
        <v>10.264707152496626</v>
      </c>
      <c r="M2191" s="365">
        <v>11.889952153110048</v>
      </c>
      <c r="N2191" s="365">
        <v>5.2473299606520518</v>
      </c>
      <c r="O2191" s="365">
        <v>4.3160596074771806</v>
      </c>
      <c r="P2191" s="292"/>
      <c r="Q2191" s="292"/>
      <c r="R2191" s="292">
        <v>10</v>
      </c>
    </row>
    <row r="2192" spans="1:18" ht="36">
      <c r="A2192" s="288">
        <v>146</v>
      </c>
      <c r="B2192" s="285" t="s">
        <v>3909</v>
      </c>
      <c r="C2192" s="289" t="s">
        <v>3910</v>
      </c>
      <c r="D2192" s="290">
        <v>2794.06</v>
      </c>
      <c r="E2192" s="290">
        <v>2048.1999999999998</v>
      </c>
      <c r="F2192" s="290">
        <v>60.04</v>
      </c>
      <c r="G2192" s="290">
        <v>685.82</v>
      </c>
      <c r="H2192" s="291">
        <v>27700.69</v>
      </c>
      <c r="I2192" s="291">
        <v>24353</v>
      </c>
      <c r="J2192" s="291">
        <v>387.65</v>
      </c>
      <c r="K2192" s="291">
        <v>2960.04</v>
      </c>
      <c r="L2192" s="365">
        <v>9.9141357021681706</v>
      </c>
      <c r="M2192" s="365">
        <v>11.889952153110048</v>
      </c>
      <c r="N2192" s="365">
        <v>6.4565289806795469</v>
      </c>
      <c r="O2192" s="365">
        <v>4.3160596074771806</v>
      </c>
      <c r="P2192" s="292"/>
      <c r="Q2192" s="292"/>
      <c r="R2192" s="292">
        <v>10</v>
      </c>
    </row>
    <row r="2193" spans="1:18" ht="36">
      <c r="A2193" s="288">
        <v>147</v>
      </c>
      <c r="B2193" s="285" t="s">
        <v>3911</v>
      </c>
      <c r="C2193" s="289" t="s">
        <v>3912</v>
      </c>
      <c r="D2193" s="290">
        <v>3274.76</v>
      </c>
      <c r="E2193" s="290">
        <v>2528.9</v>
      </c>
      <c r="F2193" s="290">
        <v>60.04</v>
      </c>
      <c r="G2193" s="290">
        <v>685.82</v>
      </c>
      <c r="H2193" s="291">
        <v>33416.19</v>
      </c>
      <c r="I2193" s="291">
        <v>30068.5</v>
      </c>
      <c r="J2193" s="291">
        <v>387.65</v>
      </c>
      <c r="K2193" s="291">
        <v>2960.04</v>
      </c>
      <c r="L2193" s="365">
        <v>10.204164579999755</v>
      </c>
      <c r="M2193" s="365">
        <v>11.889952153110048</v>
      </c>
      <c r="N2193" s="365">
        <v>6.4565289806795469</v>
      </c>
      <c r="O2193" s="365">
        <v>4.3160596074771806</v>
      </c>
      <c r="P2193" s="292"/>
      <c r="Q2193" s="292"/>
      <c r="R2193" s="292">
        <v>10</v>
      </c>
    </row>
    <row r="2194" spans="1:18" ht="48">
      <c r="A2194" s="288">
        <v>148</v>
      </c>
      <c r="B2194" s="285" t="s">
        <v>3913</v>
      </c>
      <c r="C2194" s="289" t="s">
        <v>3914</v>
      </c>
      <c r="D2194" s="290">
        <v>642.71</v>
      </c>
      <c r="E2194" s="290">
        <v>290.51</v>
      </c>
      <c r="F2194" s="290">
        <v>62.26</v>
      </c>
      <c r="G2194" s="290">
        <v>289.94</v>
      </c>
      <c r="H2194" s="291">
        <v>5064.83</v>
      </c>
      <c r="I2194" s="291">
        <v>3454.15</v>
      </c>
      <c r="J2194" s="291">
        <v>326.72000000000003</v>
      </c>
      <c r="K2194" s="291">
        <v>1283.96</v>
      </c>
      <c r="L2194" s="365">
        <v>7.8804281868961112</v>
      </c>
      <c r="M2194" s="365">
        <v>11.889952153110048</v>
      </c>
      <c r="N2194" s="365">
        <v>5.2476710568583362</v>
      </c>
      <c r="O2194" s="365">
        <v>4.4283644892046636</v>
      </c>
      <c r="P2194" s="292"/>
      <c r="Q2194" s="292"/>
      <c r="R2194" s="292">
        <v>10</v>
      </c>
    </row>
    <row r="2195" spans="1:18" ht="48">
      <c r="A2195" s="288">
        <v>149</v>
      </c>
      <c r="B2195" s="285" t="s">
        <v>3915</v>
      </c>
      <c r="C2195" s="289" t="s">
        <v>3916</v>
      </c>
      <c r="D2195" s="290">
        <v>732.58</v>
      </c>
      <c r="E2195" s="290">
        <v>380.38</v>
      </c>
      <c r="F2195" s="290">
        <v>62.26</v>
      </c>
      <c r="G2195" s="290">
        <v>289.94</v>
      </c>
      <c r="H2195" s="291">
        <v>6133.38</v>
      </c>
      <c r="I2195" s="291">
        <v>4522.7</v>
      </c>
      <c r="J2195" s="291">
        <v>326.72000000000003</v>
      </c>
      <c r="K2195" s="291">
        <v>1283.96</v>
      </c>
      <c r="L2195" s="365">
        <v>8.372300636108001</v>
      </c>
      <c r="M2195" s="365">
        <v>11.889952153110048</v>
      </c>
      <c r="N2195" s="365">
        <v>5.2476710568583362</v>
      </c>
      <c r="O2195" s="365">
        <v>4.4283644892046636</v>
      </c>
      <c r="P2195" s="292"/>
      <c r="Q2195" s="292"/>
      <c r="R2195" s="292">
        <v>10</v>
      </c>
    </row>
    <row r="2196" spans="1:18" ht="48">
      <c r="A2196" s="288">
        <v>150</v>
      </c>
      <c r="B2196" s="285" t="s">
        <v>3917</v>
      </c>
      <c r="C2196" s="289" t="s">
        <v>3918</v>
      </c>
      <c r="D2196" s="290">
        <v>211.09</v>
      </c>
      <c r="E2196" s="290">
        <v>211.09</v>
      </c>
      <c r="F2196" s="290"/>
      <c r="G2196" s="290"/>
      <c r="H2196" s="291">
        <v>2509.85</v>
      </c>
      <c r="I2196" s="291">
        <v>2509.85</v>
      </c>
      <c r="J2196" s="291"/>
      <c r="K2196" s="291"/>
      <c r="L2196" s="365">
        <v>11.889952153110046</v>
      </c>
      <c r="M2196" s="365">
        <v>11.889952153110046</v>
      </c>
      <c r="N2196" s="365" t="s">
        <v>138</v>
      </c>
      <c r="O2196" s="365" t="s">
        <v>138</v>
      </c>
      <c r="P2196" s="292"/>
      <c r="Q2196" s="292"/>
      <c r="R2196" s="292">
        <v>10</v>
      </c>
    </row>
    <row r="2197" spans="1:18" ht="48">
      <c r="A2197" s="288">
        <v>151</v>
      </c>
      <c r="B2197" s="285" t="s">
        <v>3919</v>
      </c>
      <c r="C2197" s="289" t="s">
        <v>3920</v>
      </c>
      <c r="D2197" s="290">
        <v>282.14999999999998</v>
      </c>
      <c r="E2197" s="290">
        <v>282.14999999999998</v>
      </c>
      <c r="F2197" s="290"/>
      <c r="G2197" s="290"/>
      <c r="H2197" s="291">
        <v>3354.75</v>
      </c>
      <c r="I2197" s="291">
        <v>3354.75</v>
      </c>
      <c r="J2197" s="291"/>
      <c r="K2197" s="291"/>
      <c r="L2197" s="365">
        <v>11.889952153110048</v>
      </c>
      <c r="M2197" s="365">
        <v>11.889952153110048</v>
      </c>
      <c r="N2197" s="365" t="s">
        <v>138</v>
      </c>
      <c r="O2197" s="365" t="s">
        <v>138</v>
      </c>
      <c r="P2197" s="292"/>
      <c r="Q2197" s="292"/>
      <c r="R2197" s="292">
        <v>10</v>
      </c>
    </row>
    <row r="2198" spans="1:18" ht="12.75">
      <c r="A2198" s="202" t="s">
        <v>3921</v>
      </c>
      <c r="B2198" s="201"/>
      <c r="C2198" s="201"/>
      <c r="D2198" s="201"/>
      <c r="E2198" s="201"/>
      <c r="F2198" s="201"/>
      <c r="G2198" s="201"/>
      <c r="H2198" s="201"/>
      <c r="I2198" s="201"/>
      <c r="J2198" s="201"/>
      <c r="K2198" s="201"/>
      <c r="L2198" s="201"/>
      <c r="M2198" s="201"/>
      <c r="N2198" s="201"/>
      <c r="O2198" s="201"/>
      <c r="P2198" s="201"/>
      <c r="Q2198" s="201"/>
      <c r="R2198" s="201"/>
    </row>
    <row r="2199" spans="1:18" ht="36">
      <c r="A2199" s="288">
        <v>152</v>
      </c>
      <c r="B2199" s="285" t="s">
        <v>3922</v>
      </c>
      <c r="C2199" s="289" t="s">
        <v>3923</v>
      </c>
      <c r="D2199" s="290">
        <v>3559.15</v>
      </c>
      <c r="E2199" s="290">
        <v>3009.31</v>
      </c>
      <c r="F2199" s="290"/>
      <c r="G2199" s="290">
        <v>549.84</v>
      </c>
      <c r="H2199" s="291">
        <v>38180.559999999998</v>
      </c>
      <c r="I2199" s="291">
        <v>35779.32</v>
      </c>
      <c r="J2199" s="291"/>
      <c r="K2199" s="291">
        <v>2401.2399999999998</v>
      </c>
      <c r="L2199" s="365">
        <v>10.727437730918899</v>
      </c>
      <c r="M2199" s="365">
        <v>11.889542785555493</v>
      </c>
      <c r="N2199" s="365" t="s">
        <v>138</v>
      </c>
      <c r="O2199" s="365">
        <v>4.3671613560308451</v>
      </c>
      <c r="P2199" s="292"/>
      <c r="Q2199" s="292"/>
      <c r="R2199" s="292">
        <v>11</v>
      </c>
    </row>
    <row r="2200" spans="1:18" ht="36">
      <c r="A2200" s="288">
        <v>153</v>
      </c>
      <c r="B2200" s="285" t="s">
        <v>3924</v>
      </c>
      <c r="C2200" s="289" t="s">
        <v>3925</v>
      </c>
      <c r="D2200" s="290">
        <v>4686.3100000000004</v>
      </c>
      <c r="E2200" s="290">
        <v>4123.87</v>
      </c>
      <c r="F2200" s="290"/>
      <c r="G2200" s="290">
        <v>562.44000000000005</v>
      </c>
      <c r="H2200" s="291">
        <v>51524.01</v>
      </c>
      <c r="I2200" s="291">
        <v>49030.92</v>
      </c>
      <c r="J2200" s="291"/>
      <c r="K2200" s="291">
        <v>2493.09</v>
      </c>
      <c r="L2200" s="365">
        <v>10.994579957365175</v>
      </c>
      <c r="M2200" s="365">
        <v>11.889540649923495</v>
      </c>
      <c r="N2200" s="365" t="s">
        <v>138</v>
      </c>
      <c r="O2200" s="365">
        <v>4.4326328141668441</v>
      </c>
      <c r="P2200" s="292"/>
      <c r="Q2200" s="292"/>
      <c r="R2200" s="292">
        <v>11</v>
      </c>
    </row>
    <row r="2201" spans="1:18" ht="36">
      <c r="A2201" s="288">
        <v>154</v>
      </c>
      <c r="B2201" s="285" t="s">
        <v>3926</v>
      </c>
      <c r="C2201" s="289" t="s">
        <v>3927</v>
      </c>
      <c r="D2201" s="290">
        <v>6136.43</v>
      </c>
      <c r="E2201" s="290">
        <v>5560.42</v>
      </c>
      <c r="F2201" s="290"/>
      <c r="G2201" s="290">
        <v>576.01</v>
      </c>
      <c r="H2201" s="291">
        <v>68702.759999999995</v>
      </c>
      <c r="I2201" s="291">
        <v>66110.759999999995</v>
      </c>
      <c r="J2201" s="291"/>
      <c r="K2201" s="291">
        <v>2592</v>
      </c>
      <c r="L2201" s="365">
        <v>11.195884251918459</v>
      </c>
      <c r="M2201" s="365">
        <v>11.889526330744799</v>
      </c>
      <c r="N2201" s="365" t="s">
        <v>138</v>
      </c>
      <c r="O2201" s="365">
        <v>4.4999218763563134</v>
      </c>
      <c r="P2201" s="292"/>
      <c r="Q2201" s="292"/>
      <c r="R2201" s="292">
        <v>11</v>
      </c>
    </row>
    <row r="2202" spans="1:18" ht="24">
      <c r="A2202" s="288">
        <v>155</v>
      </c>
      <c r="B2202" s="285" t="s">
        <v>3928</v>
      </c>
      <c r="C2202" s="289" t="s">
        <v>3929</v>
      </c>
      <c r="D2202" s="290">
        <v>3602.47</v>
      </c>
      <c r="E2202" s="290">
        <v>2292.0700000000002</v>
      </c>
      <c r="F2202" s="290"/>
      <c r="G2202" s="290">
        <v>1310.4000000000001</v>
      </c>
      <c r="H2202" s="291">
        <v>31530.880000000001</v>
      </c>
      <c r="I2202" s="291">
        <v>27251.67</v>
      </c>
      <c r="J2202" s="291"/>
      <c r="K2202" s="291">
        <v>4279.21</v>
      </c>
      <c r="L2202" s="365">
        <v>8.7525725405069306</v>
      </c>
      <c r="M2202" s="365">
        <v>11.889545258216371</v>
      </c>
      <c r="N2202" s="365" t="s">
        <v>138</v>
      </c>
      <c r="O2202" s="365">
        <v>3.2655753968253967</v>
      </c>
      <c r="P2202" s="292"/>
      <c r="Q2202" s="292"/>
      <c r="R2202" s="292">
        <v>11</v>
      </c>
    </row>
    <row r="2203" spans="1:18" ht="24">
      <c r="A2203" s="288">
        <v>156</v>
      </c>
      <c r="B2203" s="285" t="s">
        <v>3930</v>
      </c>
      <c r="C2203" s="289" t="s">
        <v>3931</v>
      </c>
      <c r="D2203" s="290">
        <v>4565.74</v>
      </c>
      <c r="E2203" s="290">
        <v>3832.85</v>
      </c>
      <c r="F2203" s="290">
        <v>183.05</v>
      </c>
      <c r="G2203" s="290">
        <v>549.84</v>
      </c>
      <c r="H2203" s="291">
        <v>49153.87</v>
      </c>
      <c r="I2203" s="291">
        <v>45570.78</v>
      </c>
      <c r="J2203" s="291">
        <v>1181.8499999999999</v>
      </c>
      <c r="K2203" s="291">
        <v>2401.2399999999998</v>
      </c>
      <c r="L2203" s="365">
        <v>10.765805762045145</v>
      </c>
      <c r="M2203" s="365">
        <v>11.889528679703092</v>
      </c>
      <c r="N2203" s="365">
        <v>6.4564326686697617</v>
      </c>
      <c r="O2203" s="365">
        <v>4.3671613560308451</v>
      </c>
      <c r="P2203" s="292"/>
      <c r="Q2203" s="292"/>
      <c r="R2203" s="292">
        <v>11</v>
      </c>
    </row>
    <row r="2204" spans="1:18" ht="36">
      <c r="A2204" s="288">
        <v>157</v>
      </c>
      <c r="B2204" s="285" t="s">
        <v>3932</v>
      </c>
      <c r="C2204" s="289" t="s">
        <v>3933</v>
      </c>
      <c r="D2204" s="290">
        <v>6703.61</v>
      </c>
      <c r="E2204" s="290">
        <v>5775.07</v>
      </c>
      <c r="F2204" s="290">
        <v>366.1</v>
      </c>
      <c r="G2204" s="290">
        <v>562.44000000000005</v>
      </c>
      <c r="H2204" s="291">
        <v>73519.710000000006</v>
      </c>
      <c r="I2204" s="291">
        <v>68662.92</v>
      </c>
      <c r="J2204" s="291">
        <v>2363.6999999999998</v>
      </c>
      <c r="K2204" s="291">
        <v>2493.09</v>
      </c>
      <c r="L2204" s="365">
        <v>10.967181861713318</v>
      </c>
      <c r="M2204" s="365">
        <v>11.889539001258859</v>
      </c>
      <c r="N2204" s="365">
        <v>6.4564326686697617</v>
      </c>
      <c r="O2204" s="365">
        <v>4.4326328141668441</v>
      </c>
      <c r="P2204" s="292"/>
      <c r="Q2204" s="292"/>
      <c r="R2204" s="292">
        <v>11</v>
      </c>
    </row>
    <row r="2205" spans="1:18" ht="36">
      <c r="A2205" s="288">
        <v>158</v>
      </c>
      <c r="B2205" s="285" t="s">
        <v>3934</v>
      </c>
      <c r="C2205" s="289" t="s">
        <v>3935</v>
      </c>
      <c r="D2205" s="290">
        <v>9152.06</v>
      </c>
      <c r="E2205" s="290">
        <v>8026.9</v>
      </c>
      <c r="F2205" s="290">
        <v>549.15</v>
      </c>
      <c r="G2205" s="290">
        <v>576.01</v>
      </c>
      <c r="H2205" s="291">
        <v>101573.61</v>
      </c>
      <c r="I2205" s="291">
        <v>95436.06</v>
      </c>
      <c r="J2205" s="291">
        <v>3545.55</v>
      </c>
      <c r="K2205" s="291">
        <v>2592</v>
      </c>
      <c r="L2205" s="365">
        <v>11.098442317904386</v>
      </c>
      <c r="M2205" s="365">
        <v>11.889528958875781</v>
      </c>
      <c r="N2205" s="365">
        <v>6.4564326686697626</v>
      </c>
      <c r="O2205" s="365">
        <v>4.4999218763563134</v>
      </c>
      <c r="P2205" s="292"/>
      <c r="Q2205" s="292"/>
      <c r="R2205" s="292">
        <v>11</v>
      </c>
    </row>
    <row r="2206" spans="1:18" ht="24">
      <c r="A2206" s="288">
        <v>159</v>
      </c>
      <c r="B2206" s="285" t="s">
        <v>3936</v>
      </c>
      <c r="C2206" s="289" t="s">
        <v>3937</v>
      </c>
      <c r="D2206" s="290">
        <v>4773.4399999999996</v>
      </c>
      <c r="E2206" s="290">
        <v>2852.45</v>
      </c>
      <c r="F2206" s="290">
        <v>117.15</v>
      </c>
      <c r="G2206" s="290">
        <v>1803.84</v>
      </c>
      <c r="H2206" s="291">
        <v>40316.04</v>
      </c>
      <c r="I2206" s="291">
        <v>33914.28</v>
      </c>
      <c r="J2206" s="291">
        <v>756.38</v>
      </c>
      <c r="K2206" s="291">
        <v>5645.38</v>
      </c>
      <c r="L2206" s="365">
        <v>8.4459090299658115</v>
      </c>
      <c r="M2206" s="365">
        <v>11.889526547354029</v>
      </c>
      <c r="N2206" s="365">
        <v>6.4565087494664954</v>
      </c>
      <c r="O2206" s="365">
        <v>3.1296456448465499</v>
      </c>
      <c r="P2206" s="292"/>
      <c r="Q2206" s="292"/>
      <c r="R2206" s="292">
        <v>11</v>
      </c>
    </row>
    <row r="2207" spans="1:18" ht="12.75">
      <c r="A2207" s="202" t="s">
        <v>3938</v>
      </c>
      <c r="B2207" s="201"/>
      <c r="C2207" s="201"/>
      <c r="D2207" s="201"/>
      <c r="E2207" s="201"/>
      <c r="F2207" s="201"/>
      <c r="G2207" s="201"/>
      <c r="H2207" s="201"/>
      <c r="I2207" s="201"/>
      <c r="J2207" s="201"/>
      <c r="K2207" s="201"/>
      <c r="L2207" s="201"/>
      <c r="M2207" s="201"/>
      <c r="N2207" s="201"/>
      <c r="O2207" s="201"/>
      <c r="P2207" s="201"/>
      <c r="Q2207" s="201"/>
      <c r="R2207" s="201"/>
    </row>
    <row r="2208" spans="1:18" ht="36">
      <c r="A2208" s="288">
        <v>160</v>
      </c>
      <c r="B2208" s="285" t="s">
        <v>3939</v>
      </c>
      <c r="C2208" s="289" t="s">
        <v>3940</v>
      </c>
      <c r="D2208" s="290">
        <v>3.74</v>
      </c>
      <c r="E2208" s="290">
        <v>3.74</v>
      </c>
      <c r="F2208" s="290"/>
      <c r="G2208" s="290"/>
      <c r="H2208" s="291">
        <v>44.41</v>
      </c>
      <c r="I2208" s="291">
        <v>44.41</v>
      </c>
      <c r="J2208" s="291"/>
      <c r="K2208" s="291"/>
      <c r="L2208" s="366">
        <v>11.89</v>
      </c>
      <c r="M2208" s="366">
        <v>11.89</v>
      </c>
      <c r="N2208" s="365" t="s">
        <v>138</v>
      </c>
      <c r="O2208" s="365" t="s">
        <v>138</v>
      </c>
      <c r="P2208" s="292"/>
      <c r="Q2208" s="292"/>
      <c r="R2208" s="292">
        <v>12</v>
      </c>
    </row>
    <row r="2209" spans="1:18" ht="36">
      <c r="A2209" s="288">
        <v>161</v>
      </c>
      <c r="B2209" s="285" t="s">
        <v>3941</v>
      </c>
      <c r="C2209" s="289" t="s">
        <v>3942</v>
      </c>
      <c r="D2209" s="290">
        <v>12.94</v>
      </c>
      <c r="E2209" s="290">
        <v>12.94</v>
      </c>
      <c r="F2209" s="290"/>
      <c r="G2209" s="290"/>
      <c r="H2209" s="291">
        <v>153.87</v>
      </c>
      <c r="I2209" s="291">
        <v>153.87</v>
      </c>
      <c r="J2209" s="291"/>
      <c r="K2209" s="291"/>
      <c r="L2209" s="365">
        <v>11.891035548686245</v>
      </c>
      <c r="M2209" s="365">
        <v>11.891035548686245</v>
      </c>
      <c r="N2209" s="365" t="s">
        <v>138</v>
      </c>
      <c r="O2209" s="365" t="s">
        <v>138</v>
      </c>
      <c r="P2209" s="292"/>
      <c r="Q2209" s="292"/>
      <c r="R2209" s="292">
        <v>12</v>
      </c>
    </row>
    <row r="2210" spans="1:18" ht="24">
      <c r="A2210" s="288">
        <v>162</v>
      </c>
      <c r="B2210" s="285" t="s">
        <v>3943</v>
      </c>
      <c r="C2210" s="289" t="s">
        <v>3944</v>
      </c>
      <c r="D2210" s="290">
        <v>1.91</v>
      </c>
      <c r="E2210" s="290">
        <v>1.91</v>
      </c>
      <c r="F2210" s="290"/>
      <c r="G2210" s="290"/>
      <c r="H2210" s="291">
        <v>22.75</v>
      </c>
      <c r="I2210" s="291">
        <v>22.75</v>
      </c>
      <c r="J2210" s="291"/>
      <c r="K2210" s="291"/>
      <c r="L2210" s="366">
        <v>11.89</v>
      </c>
      <c r="M2210" s="366">
        <v>11.89</v>
      </c>
      <c r="N2210" s="365" t="s">
        <v>138</v>
      </c>
      <c r="O2210" s="365" t="s">
        <v>138</v>
      </c>
      <c r="P2210" s="292"/>
      <c r="Q2210" s="292"/>
      <c r="R2210" s="292">
        <v>12</v>
      </c>
    </row>
    <row r="2211" spans="1:18" ht="36">
      <c r="A2211" s="288">
        <v>163</v>
      </c>
      <c r="B2211" s="285" t="s">
        <v>3945</v>
      </c>
      <c r="C2211" s="289" t="s">
        <v>3946</v>
      </c>
      <c r="D2211" s="290">
        <v>241.5</v>
      </c>
      <c r="E2211" s="290">
        <v>241.5</v>
      </c>
      <c r="F2211" s="290"/>
      <c r="G2211" s="290"/>
      <c r="H2211" s="291">
        <v>2871.49</v>
      </c>
      <c r="I2211" s="291">
        <v>2871.49</v>
      </c>
      <c r="J2211" s="291"/>
      <c r="K2211" s="291"/>
      <c r="L2211" s="365">
        <v>11.89022774327122</v>
      </c>
      <c r="M2211" s="365">
        <v>11.89022774327122</v>
      </c>
      <c r="N2211" s="365" t="s">
        <v>138</v>
      </c>
      <c r="O2211" s="365" t="s">
        <v>138</v>
      </c>
      <c r="P2211" s="292"/>
      <c r="Q2211" s="292"/>
      <c r="R2211" s="292">
        <v>12</v>
      </c>
    </row>
    <row r="2212" spans="1:18" ht="12.75">
      <c r="A2212" s="202" t="s">
        <v>3947</v>
      </c>
      <c r="B2212" s="201"/>
      <c r="C2212" s="201"/>
      <c r="D2212" s="201"/>
      <c r="E2212" s="201"/>
      <c r="F2212" s="201"/>
      <c r="G2212" s="201"/>
      <c r="H2212" s="201"/>
      <c r="I2212" s="201"/>
      <c r="J2212" s="201"/>
      <c r="K2212" s="201"/>
      <c r="L2212" s="201"/>
      <c r="M2212" s="201"/>
      <c r="N2212" s="201"/>
      <c r="O2212" s="201"/>
      <c r="P2212" s="201"/>
      <c r="Q2212" s="201"/>
      <c r="R2212" s="201"/>
    </row>
    <row r="2213" spans="1:18" ht="24">
      <c r="A2213" s="288">
        <v>164</v>
      </c>
      <c r="B2213" s="285" t="s">
        <v>3948</v>
      </c>
      <c r="C2213" s="289" t="s">
        <v>3947</v>
      </c>
      <c r="D2213" s="290">
        <v>160.29</v>
      </c>
      <c r="E2213" s="290">
        <v>160.29</v>
      </c>
      <c r="F2213" s="290"/>
      <c r="G2213" s="290"/>
      <c r="H2213" s="291">
        <v>1905.85</v>
      </c>
      <c r="I2213" s="291">
        <v>1905.85</v>
      </c>
      <c r="J2213" s="291"/>
      <c r="K2213" s="291"/>
      <c r="L2213" s="365">
        <v>11.890011853515503</v>
      </c>
      <c r="M2213" s="365">
        <v>11.890011853515503</v>
      </c>
      <c r="N2213" s="365" t="s">
        <v>138</v>
      </c>
      <c r="O2213" s="365" t="s">
        <v>138</v>
      </c>
      <c r="P2213" s="292"/>
      <c r="Q2213" s="292"/>
      <c r="R2213" s="292">
        <v>13</v>
      </c>
    </row>
    <row r="2214" spans="1:18" ht="12.75">
      <c r="A2214" s="202" t="s">
        <v>3949</v>
      </c>
      <c r="B2214" s="201"/>
      <c r="C2214" s="201"/>
      <c r="D2214" s="201"/>
      <c r="E2214" s="201"/>
      <c r="F2214" s="201"/>
      <c r="G2214" s="201"/>
      <c r="H2214" s="201"/>
      <c r="I2214" s="201"/>
      <c r="J2214" s="201"/>
      <c r="K2214" s="201"/>
      <c r="L2214" s="201"/>
      <c r="M2214" s="201"/>
      <c r="N2214" s="201"/>
      <c r="O2214" s="201"/>
      <c r="P2214" s="201"/>
      <c r="Q2214" s="201"/>
      <c r="R2214" s="201"/>
    </row>
    <row r="2215" spans="1:18">
      <c r="A2215" s="288">
        <v>165</v>
      </c>
      <c r="B2215" s="285" t="s">
        <v>3950</v>
      </c>
      <c r="C2215" s="289" t="s">
        <v>3951</v>
      </c>
      <c r="D2215" s="290">
        <v>576.02</v>
      </c>
      <c r="E2215" s="290">
        <v>238.45</v>
      </c>
      <c r="F2215" s="290"/>
      <c r="G2215" s="290">
        <v>337.57</v>
      </c>
      <c r="H2215" s="291">
        <v>4107.71</v>
      </c>
      <c r="I2215" s="291">
        <v>2835.14</v>
      </c>
      <c r="J2215" s="291"/>
      <c r="K2215" s="291">
        <v>1272.57</v>
      </c>
      <c r="L2215" s="365">
        <v>7.1311933613416203</v>
      </c>
      <c r="M2215" s="365">
        <v>11.889872090585028</v>
      </c>
      <c r="N2215" s="365" t="s">
        <v>138</v>
      </c>
      <c r="O2215" s="365">
        <v>3.7697958941849099</v>
      </c>
      <c r="P2215" s="292"/>
      <c r="Q2215" s="292"/>
      <c r="R2215" s="292">
        <v>14</v>
      </c>
    </row>
    <row r="2216" spans="1:18">
      <c r="A2216" s="288">
        <v>166</v>
      </c>
      <c r="B2216" s="285" t="s">
        <v>3952</v>
      </c>
      <c r="C2216" s="289" t="s">
        <v>3953</v>
      </c>
      <c r="D2216" s="290">
        <v>3419.48</v>
      </c>
      <c r="E2216" s="290">
        <v>425.94</v>
      </c>
      <c r="F2216" s="290"/>
      <c r="G2216" s="290">
        <v>2993.54</v>
      </c>
      <c r="H2216" s="291">
        <v>12268.65</v>
      </c>
      <c r="I2216" s="291">
        <v>5064.49</v>
      </c>
      <c r="J2216" s="291"/>
      <c r="K2216" s="291">
        <v>7204.16</v>
      </c>
      <c r="L2216" s="365">
        <v>3.5878700855100774</v>
      </c>
      <c r="M2216" s="365">
        <v>11.890148847255482</v>
      </c>
      <c r="N2216" s="365" t="s">
        <v>138</v>
      </c>
      <c r="O2216" s="365">
        <v>2.4065688115074462</v>
      </c>
      <c r="P2216" s="292"/>
      <c r="Q2216" s="292"/>
      <c r="R2216" s="292">
        <v>14</v>
      </c>
    </row>
    <row r="2217" spans="1:18">
      <c r="A2217" s="288">
        <v>167</v>
      </c>
      <c r="B2217" s="285" t="s">
        <v>3954</v>
      </c>
      <c r="C2217" s="289" t="s">
        <v>3955</v>
      </c>
      <c r="D2217" s="290">
        <v>1228.77</v>
      </c>
      <c r="E2217" s="290">
        <v>1027.1500000000001</v>
      </c>
      <c r="F2217" s="290"/>
      <c r="G2217" s="290">
        <v>201.62</v>
      </c>
      <c r="H2217" s="291">
        <v>13051.81</v>
      </c>
      <c r="I2217" s="291">
        <v>12212.93</v>
      </c>
      <c r="J2217" s="291"/>
      <c r="K2217" s="291">
        <v>838.88</v>
      </c>
      <c r="L2217" s="365">
        <v>10.62184949176819</v>
      </c>
      <c r="M2217" s="365">
        <v>11.890113420629897</v>
      </c>
      <c r="N2217" s="365" t="s">
        <v>138</v>
      </c>
      <c r="O2217" s="365">
        <v>4.1606983434183116</v>
      </c>
      <c r="P2217" s="292"/>
      <c r="Q2217" s="292"/>
      <c r="R2217" s="292">
        <v>14</v>
      </c>
    </row>
    <row r="2218" spans="1:18" ht="12.75">
      <c r="A2218" s="202" t="s">
        <v>3956</v>
      </c>
      <c r="B2218" s="201"/>
      <c r="C2218" s="201"/>
      <c r="D2218" s="201"/>
      <c r="E2218" s="201"/>
      <c r="F2218" s="201"/>
      <c r="G2218" s="201"/>
      <c r="H2218" s="201"/>
      <c r="I2218" s="201"/>
      <c r="J2218" s="201"/>
      <c r="K2218" s="201"/>
      <c r="L2218" s="201"/>
      <c r="M2218" s="201"/>
      <c r="N2218" s="201"/>
      <c r="O2218" s="201"/>
      <c r="P2218" s="201"/>
      <c r="Q2218" s="201"/>
      <c r="R2218" s="201"/>
    </row>
    <row r="2219" spans="1:18" ht="48">
      <c r="A2219" s="288">
        <v>168</v>
      </c>
      <c r="B2219" s="285" t="s">
        <v>3957</v>
      </c>
      <c r="C2219" s="289" t="s">
        <v>3958</v>
      </c>
      <c r="D2219" s="290">
        <v>7008.19</v>
      </c>
      <c r="E2219" s="290">
        <v>7008.19</v>
      </c>
      <c r="F2219" s="290"/>
      <c r="G2219" s="290"/>
      <c r="H2219" s="291">
        <v>83329.919999999998</v>
      </c>
      <c r="I2219" s="291">
        <v>83329.919999999998</v>
      </c>
      <c r="J2219" s="291"/>
      <c r="K2219" s="291"/>
      <c r="L2219" s="365">
        <v>11.890362561517311</v>
      </c>
      <c r="M2219" s="365">
        <v>11.890362561517311</v>
      </c>
      <c r="N2219" s="365" t="s">
        <v>138</v>
      </c>
      <c r="O2219" s="365" t="s">
        <v>138</v>
      </c>
      <c r="P2219" s="292"/>
      <c r="Q2219" s="292"/>
      <c r="R2219" s="292">
        <v>15</v>
      </c>
    </row>
    <row r="2220" spans="1:18" ht="48">
      <c r="A2220" s="288">
        <v>169</v>
      </c>
      <c r="B2220" s="285" t="s">
        <v>3959</v>
      </c>
      <c r="C2220" s="289" t="s">
        <v>3960</v>
      </c>
      <c r="D2220" s="290">
        <v>7751.97</v>
      </c>
      <c r="E2220" s="290">
        <v>7751.97</v>
      </c>
      <c r="F2220" s="290"/>
      <c r="G2220" s="290"/>
      <c r="H2220" s="291">
        <v>92173.66</v>
      </c>
      <c r="I2220" s="291">
        <v>92173.66</v>
      </c>
      <c r="J2220" s="291"/>
      <c r="K2220" s="291"/>
      <c r="L2220" s="365">
        <v>11.890353032841974</v>
      </c>
      <c r="M2220" s="365">
        <v>11.890353032841974</v>
      </c>
      <c r="N2220" s="365" t="s">
        <v>138</v>
      </c>
      <c r="O2220" s="365" t="s">
        <v>138</v>
      </c>
      <c r="P2220" s="292"/>
      <c r="Q2220" s="292"/>
      <c r="R2220" s="292">
        <v>15</v>
      </c>
    </row>
    <row r="2221" spans="1:18" ht="48">
      <c r="A2221" s="288">
        <v>170</v>
      </c>
      <c r="B2221" s="285" t="s">
        <v>3961</v>
      </c>
      <c r="C2221" s="289" t="s">
        <v>3962</v>
      </c>
      <c r="D2221" s="290">
        <v>10138.81</v>
      </c>
      <c r="E2221" s="290">
        <v>10138.81</v>
      </c>
      <c r="F2221" s="290"/>
      <c r="G2221" s="290"/>
      <c r="H2221" s="291">
        <v>120554.14</v>
      </c>
      <c r="I2221" s="291">
        <v>120554.14</v>
      </c>
      <c r="J2221" s="291"/>
      <c r="K2221" s="291"/>
      <c r="L2221" s="365">
        <v>11.890363859269481</v>
      </c>
      <c r="M2221" s="365">
        <v>11.890363859269481</v>
      </c>
      <c r="N2221" s="365" t="s">
        <v>138</v>
      </c>
      <c r="O2221" s="365" t="s">
        <v>138</v>
      </c>
      <c r="P2221" s="292"/>
      <c r="Q2221" s="292"/>
      <c r="R2221" s="292">
        <v>15</v>
      </c>
    </row>
    <row r="2222" spans="1:18" ht="12.75">
      <c r="A2222" s="202" t="s">
        <v>3963</v>
      </c>
      <c r="B2222" s="201"/>
      <c r="C2222" s="201"/>
      <c r="D2222" s="201"/>
      <c r="E2222" s="201"/>
      <c r="F2222" s="201"/>
      <c r="G2222" s="201"/>
      <c r="H2222" s="201"/>
      <c r="I2222" s="201"/>
      <c r="J2222" s="201"/>
      <c r="K2222" s="201"/>
      <c r="L2222" s="201"/>
      <c r="M2222" s="201"/>
      <c r="N2222" s="201"/>
      <c r="O2222" s="201"/>
      <c r="P2222" s="201"/>
      <c r="Q2222" s="201"/>
      <c r="R2222" s="201"/>
    </row>
    <row r="2223" spans="1:18" ht="24">
      <c r="A2223" s="288">
        <v>171</v>
      </c>
      <c r="B2223" s="285" t="s">
        <v>3964</v>
      </c>
      <c r="C2223" s="289" t="s">
        <v>3965</v>
      </c>
      <c r="D2223" s="290">
        <v>1028.3800000000001</v>
      </c>
      <c r="E2223" s="290">
        <v>1028.3800000000001</v>
      </c>
      <c r="F2223" s="290"/>
      <c r="G2223" s="290"/>
      <c r="H2223" s="291">
        <v>12227.76</v>
      </c>
      <c r="I2223" s="291">
        <v>12227.76</v>
      </c>
      <c r="J2223" s="291"/>
      <c r="K2223" s="291"/>
      <c r="L2223" s="365">
        <v>11.890312919348878</v>
      </c>
      <c r="M2223" s="365">
        <v>11.890312919348878</v>
      </c>
      <c r="N2223" s="365" t="s">
        <v>138</v>
      </c>
      <c r="O2223" s="365" t="s">
        <v>138</v>
      </c>
      <c r="P2223" s="292"/>
      <c r="Q2223" s="292"/>
      <c r="R2223" s="292">
        <v>16</v>
      </c>
    </row>
    <row r="2224" spans="1:18" ht="24">
      <c r="A2224" s="288">
        <v>172</v>
      </c>
      <c r="B2224" s="285" t="s">
        <v>3966</v>
      </c>
      <c r="C2224" s="289" t="s">
        <v>3967</v>
      </c>
      <c r="D2224" s="290">
        <v>1358.47</v>
      </c>
      <c r="E2224" s="290">
        <v>1358.47</v>
      </c>
      <c r="F2224" s="290"/>
      <c r="G2224" s="290"/>
      <c r="H2224" s="291">
        <v>16152.72</v>
      </c>
      <c r="I2224" s="291">
        <v>16152.72</v>
      </c>
      <c r="J2224" s="291"/>
      <c r="K2224" s="291"/>
      <c r="L2224" s="365">
        <v>11.890376673757977</v>
      </c>
      <c r="M2224" s="365">
        <v>11.890376673757977</v>
      </c>
      <c r="N2224" s="365" t="s">
        <v>138</v>
      </c>
      <c r="O2224" s="365" t="s">
        <v>138</v>
      </c>
      <c r="P2224" s="292"/>
      <c r="Q2224" s="292"/>
      <c r="R2224" s="292">
        <v>16</v>
      </c>
    </row>
    <row r="2225" spans="1:18" ht="24">
      <c r="A2225" s="288">
        <v>173</v>
      </c>
      <c r="B2225" s="285" t="s">
        <v>3968</v>
      </c>
      <c r="C2225" s="289" t="s">
        <v>3969</v>
      </c>
      <c r="D2225" s="290">
        <v>9653.19</v>
      </c>
      <c r="E2225" s="290">
        <v>9653.19</v>
      </c>
      <c r="F2225" s="290"/>
      <c r="G2225" s="290"/>
      <c r="H2225" s="291">
        <v>114779.92</v>
      </c>
      <c r="I2225" s="291">
        <v>114779.92</v>
      </c>
      <c r="J2225" s="291"/>
      <c r="K2225" s="291"/>
      <c r="L2225" s="365">
        <v>11.890361631750746</v>
      </c>
      <c r="M2225" s="365">
        <v>11.890361631750746</v>
      </c>
      <c r="N2225" s="365" t="s">
        <v>138</v>
      </c>
      <c r="O2225" s="365" t="s">
        <v>138</v>
      </c>
      <c r="P2225" s="292"/>
      <c r="Q2225" s="292"/>
      <c r="R2225" s="292">
        <v>16</v>
      </c>
    </row>
    <row r="2226" spans="1:18" ht="24">
      <c r="A2226" s="288">
        <v>174</v>
      </c>
      <c r="B2226" s="285" t="s">
        <v>3970</v>
      </c>
      <c r="C2226" s="289" t="s">
        <v>3971</v>
      </c>
      <c r="D2226" s="290">
        <v>11682.44</v>
      </c>
      <c r="E2226" s="290">
        <v>11682.44</v>
      </c>
      <c r="F2226" s="290"/>
      <c r="G2226" s="290"/>
      <c r="H2226" s="291">
        <v>138908.35999999999</v>
      </c>
      <c r="I2226" s="291">
        <v>138908.35999999999</v>
      </c>
      <c r="J2226" s="291"/>
      <c r="K2226" s="291"/>
      <c r="L2226" s="365">
        <v>11.890355097051641</v>
      </c>
      <c r="M2226" s="365">
        <v>11.890355097051641</v>
      </c>
      <c r="N2226" s="365" t="s">
        <v>138</v>
      </c>
      <c r="O2226" s="365" t="s">
        <v>138</v>
      </c>
      <c r="P2226" s="292"/>
      <c r="Q2226" s="292"/>
      <c r="R2226" s="292">
        <v>16</v>
      </c>
    </row>
    <row r="2227" spans="1:18" ht="12.75">
      <c r="A2227" s="202" t="s">
        <v>3972</v>
      </c>
      <c r="B2227" s="201"/>
      <c r="C2227" s="201"/>
      <c r="D2227" s="201"/>
      <c r="E2227" s="201"/>
      <c r="F2227" s="201"/>
      <c r="G2227" s="201"/>
      <c r="H2227" s="201"/>
      <c r="I2227" s="201"/>
      <c r="J2227" s="201"/>
      <c r="K2227" s="201"/>
      <c r="L2227" s="201"/>
      <c r="M2227" s="201"/>
      <c r="N2227" s="201"/>
      <c r="O2227" s="201"/>
      <c r="P2227" s="201"/>
      <c r="Q2227" s="201"/>
      <c r="R2227" s="201"/>
    </row>
    <row r="2228" spans="1:18" ht="36">
      <c r="A2228" s="293">
        <v>175</v>
      </c>
      <c r="B2228" s="294" t="s">
        <v>3973</v>
      </c>
      <c r="C2228" s="295" t="s">
        <v>3974</v>
      </c>
      <c r="D2228" s="296">
        <v>91.95</v>
      </c>
      <c r="E2228" s="296">
        <v>50.1</v>
      </c>
      <c r="F2228" s="296">
        <v>35.33</v>
      </c>
      <c r="G2228" s="296">
        <v>6.52</v>
      </c>
      <c r="H2228" s="297">
        <v>837.76</v>
      </c>
      <c r="I2228" s="297">
        <v>595.66</v>
      </c>
      <c r="J2228" s="297">
        <v>216.15</v>
      </c>
      <c r="K2228" s="297">
        <v>25.95</v>
      </c>
      <c r="L2228" s="366">
        <v>9.111038607939097</v>
      </c>
      <c r="M2228" s="366">
        <v>11.88942115768463</v>
      </c>
      <c r="N2228" s="366">
        <v>6.1180300028304559</v>
      </c>
      <c r="O2228" s="366">
        <v>3.9800613496932518</v>
      </c>
      <c r="P2228" s="298"/>
      <c r="Q2228" s="298"/>
      <c r="R2228" s="298">
        <v>17</v>
      </c>
    </row>
    <row r="2229" spans="1:18" ht="12.75">
      <c r="A2229" s="101" t="s">
        <v>3975</v>
      </c>
      <c r="B2229" s="100"/>
      <c r="C2229" s="100"/>
      <c r="D2229" s="100"/>
      <c r="E2229" s="100"/>
      <c r="F2229" s="100"/>
      <c r="G2229" s="100"/>
      <c r="H2229" s="100"/>
      <c r="I2229" s="100"/>
      <c r="J2229" s="100"/>
      <c r="K2229" s="100"/>
      <c r="L2229" s="100"/>
      <c r="M2229" s="100"/>
      <c r="N2229" s="100"/>
      <c r="O2229" s="100"/>
      <c r="P2229" s="100"/>
      <c r="Q2229" s="100"/>
      <c r="R2229" s="100"/>
    </row>
    <row r="2230" spans="1:18" ht="12.75">
      <c r="A2230" s="202" t="s">
        <v>3976</v>
      </c>
      <c r="B2230" s="201"/>
      <c r="C2230" s="201"/>
      <c r="D2230" s="201"/>
      <c r="E2230" s="201"/>
      <c r="F2230" s="201"/>
      <c r="G2230" s="201"/>
      <c r="H2230" s="201"/>
      <c r="I2230" s="201"/>
      <c r="J2230" s="201"/>
      <c r="K2230" s="201"/>
      <c r="L2230" s="201"/>
      <c r="M2230" s="201"/>
      <c r="N2230" s="201"/>
      <c r="O2230" s="201"/>
      <c r="P2230" s="201"/>
      <c r="Q2230" s="201"/>
      <c r="R2230" s="201"/>
    </row>
    <row r="2231" spans="1:18" ht="36">
      <c r="A2231" s="288">
        <v>176</v>
      </c>
      <c r="B2231" s="285" t="s">
        <v>3977</v>
      </c>
      <c r="C2231" s="289" t="s">
        <v>3978</v>
      </c>
      <c r="D2231" s="290">
        <v>751.48</v>
      </c>
      <c r="E2231" s="290">
        <v>647.41</v>
      </c>
      <c r="F2231" s="290">
        <v>104.07</v>
      </c>
      <c r="G2231" s="290"/>
      <c r="H2231" s="291">
        <v>8312.89</v>
      </c>
      <c r="I2231" s="291">
        <v>7697.77</v>
      </c>
      <c r="J2231" s="291">
        <v>615.12</v>
      </c>
      <c r="K2231" s="291"/>
      <c r="L2231" s="365">
        <v>11.062024272103049</v>
      </c>
      <c r="M2231" s="365">
        <v>11.890100554517231</v>
      </c>
      <c r="N2231" s="365">
        <v>5.9106370712020757</v>
      </c>
      <c r="O2231" s="365" t="s">
        <v>138</v>
      </c>
      <c r="P2231" s="292"/>
      <c r="Q2231" s="292"/>
      <c r="R2231" s="292">
        <v>1</v>
      </c>
    </row>
    <row r="2232" spans="1:18" ht="36">
      <c r="A2232" s="288">
        <v>177</v>
      </c>
      <c r="B2232" s="285" t="s">
        <v>3979</v>
      </c>
      <c r="C2232" s="289" t="s">
        <v>3980</v>
      </c>
      <c r="D2232" s="290">
        <v>1168.5899999999999</v>
      </c>
      <c r="E2232" s="290">
        <v>996.87</v>
      </c>
      <c r="F2232" s="290">
        <v>171.72</v>
      </c>
      <c r="G2232" s="290"/>
      <c r="H2232" s="291">
        <v>12867.83</v>
      </c>
      <c r="I2232" s="291">
        <v>11852.88</v>
      </c>
      <c r="J2232" s="291">
        <v>1014.95</v>
      </c>
      <c r="K2232" s="291"/>
      <c r="L2232" s="365">
        <v>11.011415466502367</v>
      </c>
      <c r="M2232" s="365">
        <v>11.890096000481506</v>
      </c>
      <c r="N2232" s="365">
        <v>5.9104938271604945</v>
      </c>
      <c r="O2232" s="365" t="s">
        <v>138</v>
      </c>
      <c r="P2232" s="292"/>
      <c r="Q2232" s="292"/>
      <c r="R2232" s="292">
        <v>1</v>
      </c>
    </row>
    <row r="2233" spans="1:18" ht="12.75">
      <c r="A2233" s="202" t="s">
        <v>3981</v>
      </c>
      <c r="B2233" s="201"/>
      <c r="C2233" s="201"/>
      <c r="D2233" s="201"/>
      <c r="E2233" s="201"/>
      <c r="F2233" s="201"/>
      <c r="G2233" s="201"/>
      <c r="H2233" s="201"/>
      <c r="I2233" s="201"/>
      <c r="J2233" s="201"/>
      <c r="K2233" s="201"/>
      <c r="L2233" s="201"/>
      <c r="M2233" s="201"/>
      <c r="N2233" s="201"/>
      <c r="O2233" s="201"/>
      <c r="P2233" s="201"/>
      <c r="Q2233" s="201"/>
      <c r="R2233" s="201"/>
    </row>
    <row r="2234" spans="1:18">
      <c r="A2234" s="288">
        <v>178</v>
      </c>
      <c r="B2234" s="285" t="s">
        <v>3982</v>
      </c>
      <c r="C2234" s="289" t="s">
        <v>3981</v>
      </c>
      <c r="D2234" s="290">
        <v>1.86</v>
      </c>
      <c r="E2234" s="290">
        <v>1.86</v>
      </c>
      <c r="F2234" s="290"/>
      <c r="G2234" s="290"/>
      <c r="H2234" s="291">
        <v>22.16</v>
      </c>
      <c r="I2234" s="291">
        <v>22.16</v>
      </c>
      <c r="J2234" s="291"/>
      <c r="K2234" s="291"/>
      <c r="L2234" s="366">
        <v>11.89</v>
      </c>
      <c r="M2234" s="366">
        <v>11.89</v>
      </c>
      <c r="N2234" s="365" t="s">
        <v>138</v>
      </c>
      <c r="O2234" s="365" t="s">
        <v>138</v>
      </c>
      <c r="P2234" s="292"/>
      <c r="Q2234" s="292"/>
      <c r="R2234" s="292">
        <v>2</v>
      </c>
    </row>
    <row r="2235" spans="1:18" ht="12.75">
      <c r="A2235" s="202" t="s">
        <v>3983</v>
      </c>
      <c r="B2235" s="201"/>
      <c r="C2235" s="201"/>
      <c r="D2235" s="201"/>
      <c r="E2235" s="201"/>
      <c r="F2235" s="201"/>
      <c r="G2235" s="201"/>
      <c r="H2235" s="201"/>
      <c r="I2235" s="201"/>
      <c r="J2235" s="201"/>
      <c r="K2235" s="201"/>
      <c r="L2235" s="201"/>
      <c r="M2235" s="201"/>
      <c r="N2235" s="201"/>
      <c r="O2235" s="201"/>
      <c r="P2235" s="201"/>
      <c r="Q2235" s="201"/>
      <c r="R2235" s="201"/>
    </row>
    <row r="2236" spans="1:18" ht="48">
      <c r="A2236" s="288">
        <v>179</v>
      </c>
      <c r="B2236" s="285" t="s">
        <v>3984</v>
      </c>
      <c r="C2236" s="289" t="s">
        <v>3985</v>
      </c>
      <c r="D2236" s="290">
        <v>514.54</v>
      </c>
      <c r="E2236" s="290">
        <v>487.08</v>
      </c>
      <c r="F2236" s="290">
        <v>27.46</v>
      </c>
      <c r="G2236" s="290"/>
      <c r="H2236" s="291">
        <v>5968.73</v>
      </c>
      <c r="I2236" s="291">
        <v>5791.45</v>
      </c>
      <c r="J2236" s="291">
        <v>177.28</v>
      </c>
      <c r="K2236" s="291"/>
      <c r="L2236" s="365">
        <v>11.600128269910988</v>
      </c>
      <c r="M2236" s="365">
        <v>11.890141249897347</v>
      </c>
      <c r="N2236" s="365">
        <v>6.4559359067734885</v>
      </c>
      <c r="O2236" s="365" t="s">
        <v>138</v>
      </c>
      <c r="P2236" s="292"/>
      <c r="Q2236" s="292"/>
      <c r="R2236" s="292">
        <v>3</v>
      </c>
    </row>
    <row r="2237" spans="1:18" ht="48">
      <c r="A2237" s="288">
        <v>180</v>
      </c>
      <c r="B2237" s="285" t="s">
        <v>3986</v>
      </c>
      <c r="C2237" s="289" t="s">
        <v>3987</v>
      </c>
      <c r="D2237" s="290">
        <v>434.04</v>
      </c>
      <c r="E2237" s="290">
        <v>406.58</v>
      </c>
      <c r="F2237" s="290">
        <v>27.46</v>
      </c>
      <c r="G2237" s="290"/>
      <c r="H2237" s="291">
        <v>5011.5600000000004</v>
      </c>
      <c r="I2237" s="291">
        <v>4834.28</v>
      </c>
      <c r="J2237" s="291">
        <v>177.28</v>
      </c>
      <c r="K2237" s="291"/>
      <c r="L2237" s="365">
        <v>11.546309095935859</v>
      </c>
      <c r="M2237" s="365">
        <v>11.890107727876433</v>
      </c>
      <c r="N2237" s="365">
        <v>6.4559359067734885</v>
      </c>
      <c r="O2237" s="365" t="s">
        <v>138</v>
      </c>
      <c r="P2237" s="292"/>
      <c r="Q2237" s="292"/>
      <c r="R2237" s="292">
        <v>3</v>
      </c>
    </row>
    <row r="2238" spans="1:18" ht="48">
      <c r="A2238" s="288">
        <v>181</v>
      </c>
      <c r="B2238" s="285" t="s">
        <v>3988</v>
      </c>
      <c r="C2238" s="289" t="s">
        <v>3989</v>
      </c>
      <c r="D2238" s="290">
        <v>354.56</v>
      </c>
      <c r="E2238" s="290">
        <v>327.10000000000002</v>
      </c>
      <c r="F2238" s="290">
        <v>27.46</v>
      </c>
      <c r="G2238" s="290"/>
      <c r="H2238" s="291">
        <v>4066.52</v>
      </c>
      <c r="I2238" s="291">
        <v>3889.24</v>
      </c>
      <c r="J2238" s="291">
        <v>177.28</v>
      </c>
      <c r="K2238" s="291"/>
      <c r="L2238" s="365">
        <v>11.469201263537906</v>
      </c>
      <c r="M2238" s="365">
        <v>11.890064200550288</v>
      </c>
      <c r="N2238" s="365">
        <v>6.4559359067734885</v>
      </c>
      <c r="O2238" s="365" t="s">
        <v>138</v>
      </c>
      <c r="P2238" s="292"/>
      <c r="Q2238" s="292"/>
      <c r="R2238" s="292">
        <v>3</v>
      </c>
    </row>
    <row r="2239" spans="1:18" ht="48">
      <c r="A2239" s="288">
        <v>182</v>
      </c>
      <c r="B2239" s="285" t="s">
        <v>3990</v>
      </c>
      <c r="C2239" s="289" t="s">
        <v>3991</v>
      </c>
      <c r="D2239" s="290">
        <v>279.14999999999998</v>
      </c>
      <c r="E2239" s="290">
        <v>251.69</v>
      </c>
      <c r="F2239" s="290">
        <v>27.46</v>
      </c>
      <c r="G2239" s="290"/>
      <c r="H2239" s="291">
        <v>3169.93</v>
      </c>
      <c r="I2239" s="291">
        <v>2992.65</v>
      </c>
      <c r="J2239" s="291">
        <v>177.28</v>
      </c>
      <c r="K2239" s="291"/>
      <c r="L2239" s="365">
        <v>11.355651083646785</v>
      </c>
      <c r="M2239" s="365">
        <v>11.890222098613375</v>
      </c>
      <c r="N2239" s="365">
        <v>6.4559359067734885</v>
      </c>
      <c r="O2239" s="365" t="s">
        <v>138</v>
      </c>
      <c r="P2239" s="292"/>
      <c r="Q2239" s="292"/>
      <c r="R2239" s="292">
        <v>3</v>
      </c>
    </row>
    <row r="2240" spans="1:18" ht="48">
      <c r="A2240" s="288">
        <v>183</v>
      </c>
      <c r="B2240" s="285" t="s">
        <v>3992</v>
      </c>
      <c r="C2240" s="289" t="s">
        <v>3993</v>
      </c>
      <c r="D2240" s="290">
        <v>255.72</v>
      </c>
      <c r="E2240" s="290">
        <v>228.26</v>
      </c>
      <c r="F2240" s="290">
        <v>27.46</v>
      </c>
      <c r="G2240" s="290"/>
      <c r="H2240" s="291">
        <v>2891.26</v>
      </c>
      <c r="I2240" s="291">
        <v>2713.98</v>
      </c>
      <c r="J2240" s="291">
        <v>177.28</v>
      </c>
      <c r="K2240" s="291"/>
      <c r="L2240" s="365">
        <v>11.306350696073832</v>
      </c>
      <c r="M2240" s="365">
        <v>11.889862437571191</v>
      </c>
      <c r="N2240" s="365">
        <v>6.4559359067734885</v>
      </c>
      <c r="O2240" s="365" t="s">
        <v>138</v>
      </c>
      <c r="P2240" s="292"/>
      <c r="Q2240" s="292"/>
      <c r="R2240" s="292">
        <v>3</v>
      </c>
    </row>
    <row r="2241" spans="1:18" ht="48">
      <c r="A2241" s="288">
        <v>184</v>
      </c>
      <c r="B2241" s="285" t="s">
        <v>3994</v>
      </c>
      <c r="C2241" s="289" t="s">
        <v>3995</v>
      </c>
      <c r="D2241" s="290">
        <v>678.6</v>
      </c>
      <c r="E2241" s="290">
        <v>651.14</v>
      </c>
      <c r="F2241" s="290">
        <v>27.46</v>
      </c>
      <c r="G2241" s="290"/>
      <c r="H2241" s="291">
        <v>7919.4</v>
      </c>
      <c r="I2241" s="291">
        <v>7742.12</v>
      </c>
      <c r="J2241" s="291">
        <v>177.28</v>
      </c>
      <c r="K2241" s="291"/>
      <c r="L2241" s="365">
        <v>11.670203359858531</v>
      </c>
      <c r="M2241" s="365">
        <v>11.890100439229659</v>
      </c>
      <c r="N2241" s="365">
        <v>6.4559359067734885</v>
      </c>
      <c r="O2241" s="365" t="s">
        <v>138</v>
      </c>
      <c r="P2241" s="292"/>
      <c r="Q2241" s="292"/>
      <c r="R2241" s="292">
        <v>3</v>
      </c>
    </row>
    <row r="2242" spans="1:18" ht="48">
      <c r="A2242" s="288">
        <v>185</v>
      </c>
      <c r="B2242" s="285" t="s">
        <v>3996</v>
      </c>
      <c r="C2242" s="289" t="s">
        <v>3997</v>
      </c>
      <c r="D2242" s="290">
        <v>517.6</v>
      </c>
      <c r="E2242" s="290">
        <v>490.14</v>
      </c>
      <c r="F2242" s="290">
        <v>27.46</v>
      </c>
      <c r="G2242" s="290"/>
      <c r="H2242" s="291">
        <v>6005.08</v>
      </c>
      <c r="I2242" s="291">
        <v>5827.8</v>
      </c>
      <c r="J2242" s="291">
        <v>177.28</v>
      </c>
      <c r="K2242" s="291"/>
      <c r="L2242" s="365">
        <v>11.60177743431221</v>
      </c>
      <c r="M2242" s="365">
        <v>11.890072224262456</v>
      </c>
      <c r="N2242" s="365">
        <v>6.4559359067734885</v>
      </c>
      <c r="O2242" s="365" t="s">
        <v>138</v>
      </c>
      <c r="P2242" s="292"/>
      <c r="Q2242" s="292"/>
      <c r="R2242" s="292">
        <v>3</v>
      </c>
    </row>
    <row r="2243" spans="1:18" ht="48">
      <c r="A2243" s="288">
        <v>186</v>
      </c>
      <c r="B2243" s="285" t="s">
        <v>3998</v>
      </c>
      <c r="C2243" s="289" t="s">
        <v>3999</v>
      </c>
      <c r="D2243" s="290">
        <v>437.1</v>
      </c>
      <c r="E2243" s="290">
        <v>409.64</v>
      </c>
      <c r="F2243" s="290">
        <v>27.46</v>
      </c>
      <c r="G2243" s="290"/>
      <c r="H2243" s="291">
        <v>5047.91</v>
      </c>
      <c r="I2243" s="291">
        <v>4870.63</v>
      </c>
      <c r="J2243" s="291">
        <v>177.28</v>
      </c>
      <c r="K2243" s="291"/>
      <c r="L2243" s="365">
        <v>11.548638755433538</v>
      </c>
      <c r="M2243" s="365">
        <v>11.890025388145689</v>
      </c>
      <c r="N2243" s="365">
        <v>6.4559359067734885</v>
      </c>
      <c r="O2243" s="365" t="s">
        <v>138</v>
      </c>
      <c r="P2243" s="292"/>
      <c r="Q2243" s="292"/>
      <c r="R2243" s="292">
        <v>3</v>
      </c>
    </row>
    <row r="2244" spans="1:18" ht="48">
      <c r="A2244" s="288">
        <v>187</v>
      </c>
      <c r="B2244" s="285" t="s">
        <v>4000</v>
      </c>
      <c r="C2244" s="289" t="s">
        <v>4001</v>
      </c>
      <c r="D2244" s="290">
        <v>354.56</v>
      </c>
      <c r="E2244" s="290">
        <v>327.10000000000002</v>
      </c>
      <c r="F2244" s="290">
        <v>27.46</v>
      </c>
      <c r="G2244" s="290"/>
      <c r="H2244" s="291">
        <v>4066.52</v>
      </c>
      <c r="I2244" s="291">
        <v>3889.24</v>
      </c>
      <c r="J2244" s="291">
        <v>177.28</v>
      </c>
      <c r="K2244" s="291"/>
      <c r="L2244" s="365">
        <v>11.469201263537906</v>
      </c>
      <c r="M2244" s="365">
        <v>11.890064200550288</v>
      </c>
      <c r="N2244" s="365">
        <v>6.4559359067734885</v>
      </c>
      <c r="O2244" s="365" t="s">
        <v>138</v>
      </c>
      <c r="P2244" s="292"/>
      <c r="Q2244" s="292"/>
      <c r="R2244" s="292">
        <v>3</v>
      </c>
    </row>
    <row r="2245" spans="1:18" ht="48">
      <c r="A2245" s="288">
        <v>188</v>
      </c>
      <c r="B2245" s="285" t="s">
        <v>4002</v>
      </c>
      <c r="C2245" s="289" t="s">
        <v>4003</v>
      </c>
      <c r="D2245" s="290">
        <v>331.12</v>
      </c>
      <c r="E2245" s="290">
        <v>303.66000000000003</v>
      </c>
      <c r="F2245" s="290">
        <v>27.46</v>
      </c>
      <c r="G2245" s="290"/>
      <c r="H2245" s="291">
        <v>3787.85</v>
      </c>
      <c r="I2245" s="291">
        <v>3610.57</v>
      </c>
      <c r="J2245" s="291">
        <v>177.28</v>
      </c>
      <c r="K2245" s="291"/>
      <c r="L2245" s="365">
        <v>11.439508335346702</v>
      </c>
      <c r="M2245" s="365">
        <v>11.890173220048739</v>
      </c>
      <c r="N2245" s="365">
        <v>6.4559359067734885</v>
      </c>
      <c r="O2245" s="365" t="s">
        <v>138</v>
      </c>
      <c r="P2245" s="292"/>
      <c r="Q2245" s="292"/>
      <c r="R2245" s="292">
        <v>3</v>
      </c>
    </row>
    <row r="2246" spans="1:18" ht="48">
      <c r="A2246" s="288">
        <v>189</v>
      </c>
      <c r="B2246" s="285" t="s">
        <v>4004</v>
      </c>
      <c r="C2246" s="289" t="s">
        <v>4005</v>
      </c>
      <c r="D2246" s="290">
        <v>599.12</v>
      </c>
      <c r="E2246" s="290">
        <v>571.66</v>
      </c>
      <c r="F2246" s="290">
        <v>27.46</v>
      </c>
      <c r="G2246" s="290"/>
      <c r="H2246" s="291">
        <v>6974.36</v>
      </c>
      <c r="I2246" s="291">
        <v>6797.08</v>
      </c>
      <c r="J2246" s="291">
        <v>177.28</v>
      </c>
      <c r="K2246" s="291"/>
      <c r="L2246" s="365">
        <v>11.641006809987982</v>
      </c>
      <c r="M2246" s="365">
        <v>11.890074519819473</v>
      </c>
      <c r="N2246" s="365">
        <v>6.4559359067734885</v>
      </c>
      <c r="O2246" s="365" t="s">
        <v>138</v>
      </c>
      <c r="P2246" s="292"/>
      <c r="Q2246" s="292"/>
      <c r="R2246" s="292">
        <v>3</v>
      </c>
    </row>
    <row r="2247" spans="1:18" ht="48">
      <c r="A2247" s="288">
        <v>190</v>
      </c>
      <c r="B2247" s="285" t="s">
        <v>4006</v>
      </c>
      <c r="C2247" s="289" t="s">
        <v>4007</v>
      </c>
      <c r="D2247" s="290">
        <v>522.69000000000005</v>
      </c>
      <c r="E2247" s="290">
        <v>495.23</v>
      </c>
      <c r="F2247" s="290">
        <v>27.46</v>
      </c>
      <c r="G2247" s="290"/>
      <c r="H2247" s="291">
        <v>6065.66</v>
      </c>
      <c r="I2247" s="291">
        <v>5888.38</v>
      </c>
      <c r="J2247" s="291">
        <v>177.28</v>
      </c>
      <c r="K2247" s="291"/>
      <c r="L2247" s="365">
        <v>11.604698769825324</v>
      </c>
      <c r="M2247" s="365">
        <v>11.890192435837893</v>
      </c>
      <c r="N2247" s="365">
        <v>6.4559359067734885</v>
      </c>
      <c r="O2247" s="365" t="s">
        <v>138</v>
      </c>
      <c r="P2247" s="292"/>
      <c r="Q2247" s="292"/>
      <c r="R2247" s="292">
        <v>3</v>
      </c>
    </row>
    <row r="2248" spans="1:18" ht="48">
      <c r="A2248" s="288">
        <v>191</v>
      </c>
      <c r="B2248" s="285" t="s">
        <v>4008</v>
      </c>
      <c r="C2248" s="289" t="s">
        <v>4009</v>
      </c>
      <c r="D2248" s="290">
        <v>359.65</v>
      </c>
      <c r="E2248" s="290">
        <v>332.19</v>
      </c>
      <c r="F2248" s="290">
        <v>27.46</v>
      </c>
      <c r="G2248" s="290"/>
      <c r="H2248" s="291">
        <v>4127.1000000000004</v>
      </c>
      <c r="I2248" s="291">
        <v>3949.82</v>
      </c>
      <c r="J2248" s="291">
        <v>177.28</v>
      </c>
      <c r="K2248" s="291"/>
      <c r="L2248" s="365">
        <v>11.475323230918951</v>
      </c>
      <c r="M2248" s="365">
        <v>11.890243535326169</v>
      </c>
      <c r="N2248" s="365">
        <v>6.4559359067734885</v>
      </c>
      <c r="O2248" s="365" t="s">
        <v>138</v>
      </c>
      <c r="P2248" s="292"/>
      <c r="Q2248" s="292"/>
      <c r="R2248" s="292">
        <v>3</v>
      </c>
    </row>
    <row r="2249" spans="1:18" ht="48">
      <c r="A2249" s="288">
        <v>192</v>
      </c>
      <c r="B2249" s="285" t="s">
        <v>4010</v>
      </c>
      <c r="C2249" s="289" t="s">
        <v>4011</v>
      </c>
      <c r="D2249" s="290">
        <v>331.12</v>
      </c>
      <c r="E2249" s="290">
        <v>303.66000000000003</v>
      </c>
      <c r="F2249" s="290">
        <v>27.46</v>
      </c>
      <c r="G2249" s="290"/>
      <c r="H2249" s="291">
        <v>3787.85</v>
      </c>
      <c r="I2249" s="291">
        <v>3610.57</v>
      </c>
      <c r="J2249" s="291">
        <v>177.28</v>
      </c>
      <c r="K2249" s="291"/>
      <c r="L2249" s="365">
        <v>11.439508335346702</v>
      </c>
      <c r="M2249" s="365">
        <v>11.890173220048739</v>
      </c>
      <c r="N2249" s="365">
        <v>6.4559359067734885</v>
      </c>
      <c r="O2249" s="365" t="s">
        <v>138</v>
      </c>
      <c r="P2249" s="292"/>
      <c r="Q2249" s="292"/>
      <c r="R2249" s="292">
        <v>3</v>
      </c>
    </row>
    <row r="2250" spans="1:18" ht="48">
      <c r="A2250" s="288">
        <v>193</v>
      </c>
      <c r="B2250" s="285" t="s">
        <v>4012</v>
      </c>
      <c r="C2250" s="289" t="s">
        <v>4013</v>
      </c>
      <c r="D2250" s="290">
        <v>277.12</v>
      </c>
      <c r="E2250" s="290">
        <v>249.66</v>
      </c>
      <c r="F2250" s="290">
        <v>27.46</v>
      </c>
      <c r="G2250" s="290"/>
      <c r="H2250" s="291">
        <v>3145.7</v>
      </c>
      <c r="I2250" s="291">
        <v>2968.42</v>
      </c>
      <c r="J2250" s="291">
        <v>177.28</v>
      </c>
      <c r="K2250" s="291"/>
      <c r="L2250" s="365">
        <v>11.351400115473441</v>
      </c>
      <c r="M2250" s="365">
        <v>11.889850196266924</v>
      </c>
      <c r="N2250" s="365">
        <v>6.4559359067734885</v>
      </c>
      <c r="O2250" s="365" t="s">
        <v>138</v>
      </c>
      <c r="P2250" s="292"/>
      <c r="Q2250" s="292"/>
      <c r="R2250" s="292">
        <v>3</v>
      </c>
    </row>
    <row r="2251" spans="1:18" ht="12.75">
      <c r="A2251" s="202" t="s">
        <v>4014</v>
      </c>
      <c r="B2251" s="201"/>
      <c r="C2251" s="201"/>
      <c r="D2251" s="201"/>
      <c r="E2251" s="201"/>
      <c r="F2251" s="201"/>
      <c r="G2251" s="201"/>
      <c r="H2251" s="201"/>
      <c r="I2251" s="201"/>
      <c r="J2251" s="201"/>
      <c r="K2251" s="201"/>
      <c r="L2251" s="201"/>
      <c r="M2251" s="201"/>
      <c r="N2251" s="201"/>
      <c r="O2251" s="201"/>
      <c r="P2251" s="201"/>
      <c r="Q2251" s="201"/>
      <c r="R2251" s="201"/>
    </row>
    <row r="2252" spans="1:18" ht="24">
      <c r="A2252" s="288">
        <v>194</v>
      </c>
      <c r="B2252" s="285" t="s">
        <v>4015</v>
      </c>
      <c r="C2252" s="289" t="s">
        <v>4016</v>
      </c>
      <c r="D2252" s="290">
        <v>5812.32</v>
      </c>
      <c r="E2252" s="290">
        <v>5784.86</v>
      </c>
      <c r="F2252" s="290">
        <v>27.46</v>
      </c>
      <c r="G2252" s="290"/>
      <c r="H2252" s="291">
        <v>68959.81</v>
      </c>
      <c r="I2252" s="291">
        <v>68782.53</v>
      </c>
      <c r="J2252" s="291">
        <v>177.28</v>
      </c>
      <c r="K2252" s="291"/>
      <c r="L2252" s="365">
        <v>11.864420747653261</v>
      </c>
      <c r="M2252" s="365">
        <v>11.890094142295579</v>
      </c>
      <c r="N2252" s="365">
        <v>6.4559359067734885</v>
      </c>
      <c r="O2252" s="365" t="s">
        <v>138</v>
      </c>
      <c r="P2252" s="292"/>
      <c r="Q2252" s="292"/>
      <c r="R2252" s="292">
        <v>4</v>
      </c>
    </row>
    <row r="2253" spans="1:18" ht="24">
      <c r="A2253" s="288">
        <v>195</v>
      </c>
      <c r="B2253" s="285" t="s">
        <v>4017</v>
      </c>
      <c r="C2253" s="289" t="s">
        <v>4018</v>
      </c>
      <c r="D2253" s="290">
        <v>11805.75</v>
      </c>
      <c r="E2253" s="290">
        <v>11759.26</v>
      </c>
      <c r="F2253" s="290">
        <v>46.49</v>
      </c>
      <c r="G2253" s="290"/>
      <c r="H2253" s="291">
        <v>140118.82999999999</v>
      </c>
      <c r="I2253" s="291">
        <v>139818.64000000001</v>
      </c>
      <c r="J2253" s="291">
        <v>300.19</v>
      </c>
      <c r="K2253" s="291"/>
      <c r="L2253" s="365">
        <v>11.868693645045845</v>
      </c>
      <c r="M2253" s="365">
        <v>11.890088321884202</v>
      </c>
      <c r="N2253" s="365">
        <v>6.4570875457087542</v>
      </c>
      <c r="O2253" s="365" t="s">
        <v>138</v>
      </c>
      <c r="P2253" s="292"/>
      <c r="Q2253" s="292"/>
      <c r="R2253" s="292">
        <v>4</v>
      </c>
    </row>
    <row r="2254" spans="1:18" ht="12.75">
      <c r="A2254" s="202" t="s">
        <v>4019</v>
      </c>
      <c r="B2254" s="201"/>
      <c r="C2254" s="201"/>
      <c r="D2254" s="201"/>
      <c r="E2254" s="201"/>
      <c r="F2254" s="201"/>
      <c r="G2254" s="201"/>
      <c r="H2254" s="201"/>
      <c r="I2254" s="201"/>
      <c r="J2254" s="201"/>
      <c r="K2254" s="201"/>
      <c r="L2254" s="201"/>
      <c r="M2254" s="201"/>
      <c r="N2254" s="201"/>
      <c r="O2254" s="201"/>
      <c r="P2254" s="201"/>
      <c r="Q2254" s="201"/>
      <c r="R2254" s="201"/>
    </row>
    <row r="2255" spans="1:18" ht="36">
      <c r="A2255" s="288">
        <v>196</v>
      </c>
      <c r="B2255" s="285" t="s">
        <v>4020</v>
      </c>
      <c r="C2255" s="289" t="s">
        <v>4021</v>
      </c>
      <c r="D2255" s="290">
        <v>3533.84</v>
      </c>
      <c r="E2255" s="290">
        <v>3506.38</v>
      </c>
      <c r="F2255" s="290">
        <v>27.46</v>
      </c>
      <c r="G2255" s="290"/>
      <c r="H2255" s="291">
        <v>41868.44</v>
      </c>
      <c r="I2255" s="291">
        <v>41691.160000000003</v>
      </c>
      <c r="J2255" s="291">
        <v>177.28</v>
      </c>
      <c r="K2255" s="291"/>
      <c r="L2255" s="365">
        <v>11.847859552215155</v>
      </c>
      <c r="M2255" s="365">
        <v>11.890086071675061</v>
      </c>
      <c r="N2255" s="365">
        <v>6.4559359067734885</v>
      </c>
      <c r="O2255" s="365" t="s">
        <v>138</v>
      </c>
      <c r="P2255" s="292"/>
      <c r="Q2255" s="292"/>
      <c r="R2255" s="292">
        <v>5</v>
      </c>
    </row>
    <row r="2256" spans="1:18" ht="36">
      <c r="A2256" s="288">
        <v>197</v>
      </c>
      <c r="B2256" s="285" t="s">
        <v>4022</v>
      </c>
      <c r="C2256" s="289" t="s">
        <v>4023</v>
      </c>
      <c r="D2256" s="290">
        <v>8718.11</v>
      </c>
      <c r="E2256" s="290">
        <v>8635.01</v>
      </c>
      <c r="F2256" s="290">
        <v>83.1</v>
      </c>
      <c r="G2256" s="290"/>
      <c r="H2256" s="291">
        <v>103207.54</v>
      </c>
      <c r="I2256" s="291">
        <v>102670.98</v>
      </c>
      <c r="J2256" s="291">
        <v>536.55999999999995</v>
      </c>
      <c r="K2256" s="291"/>
      <c r="L2256" s="365">
        <v>11.838292932757213</v>
      </c>
      <c r="M2256" s="365">
        <v>11.890082350802141</v>
      </c>
      <c r="N2256" s="365">
        <v>6.4567990373044521</v>
      </c>
      <c r="O2256" s="365" t="s">
        <v>138</v>
      </c>
      <c r="P2256" s="292"/>
      <c r="Q2256" s="292"/>
      <c r="R2256" s="292">
        <v>5</v>
      </c>
    </row>
    <row r="2257" spans="1:18" ht="36">
      <c r="A2257" s="288">
        <v>198</v>
      </c>
      <c r="B2257" s="285" t="s">
        <v>4024</v>
      </c>
      <c r="C2257" s="289" t="s">
        <v>4025</v>
      </c>
      <c r="D2257" s="290">
        <v>14125.44</v>
      </c>
      <c r="E2257" s="290">
        <v>13931.77</v>
      </c>
      <c r="F2257" s="290">
        <v>193.67</v>
      </c>
      <c r="G2257" s="290"/>
      <c r="H2257" s="291">
        <v>166900.35</v>
      </c>
      <c r="I2257" s="291">
        <v>165649.95000000001</v>
      </c>
      <c r="J2257" s="291">
        <v>1250.4000000000001</v>
      </c>
      <c r="K2257" s="291"/>
      <c r="L2257" s="365">
        <v>11.815585921571293</v>
      </c>
      <c r="M2257" s="365">
        <v>11.890086471424665</v>
      </c>
      <c r="N2257" s="365">
        <v>6.4563432643155894</v>
      </c>
      <c r="O2257" s="365" t="s">
        <v>138</v>
      </c>
      <c r="P2257" s="292"/>
      <c r="Q2257" s="292"/>
      <c r="R2257" s="292">
        <v>5</v>
      </c>
    </row>
    <row r="2258" spans="1:18" ht="36">
      <c r="A2258" s="288">
        <v>199</v>
      </c>
      <c r="B2258" s="285" t="s">
        <v>4026</v>
      </c>
      <c r="C2258" s="289" t="s">
        <v>4027</v>
      </c>
      <c r="D2258" s="290">
        <v>18380.04</v>
      </c>
      <c r="E2258" s="290">
        <v>17881.41</v>
      </c>
      <c r="F2258" s="290">
        <v>498.63</v>
      </c>
      <c r="G2258" s="290"/>
      <c r="H2258" s="291">
        <v>215830.93</v>
      </c>
      <c r="I2258" s="291">
        <v>212611.57</v>
      </c>
      <c r="J2258" s="291">
        <v>3219.36</v>
      </c>
      <c r="K2258" s="291"/>
      <c r="L2258" s="365">
        <v>11.742680102981277</v>
      </c>
      <c r="M2258" s="365">
        <v>11.890089763614839</v>
      </c>
      <c r="N2258" s="365">
        <v>6.4564105649479577</v>
      </c>
      <c r="O2258" s="365" t="s">
        <v>138</v>
      </c>
      <c r="P2258" s="292"/>
      <c r="Q2258" s="292"/>
      <c r="R2258" s="292">
        <v>5</v>
      </c>
    </row>
    <row r="2259" spans="1:18" ht="36">
      <c r="A2259" s="288">
        <v>200</v>
      </c>
      <c r="B2259" s="285" t="s">
        <v>4028</v>
      </c>
      <c r="C2259" s="289" t="s">
        <v>4029</v>
      </c>
      <c r="D2259" s="290">
        <v>22251.84</v>
      </c>
      <c r="E2259" s="290">
        <v>21476.44</v>
      </c>
      <c r="F2259" s="290">
        <v>775.4</v>
      </c>
      <c r="G2259" s="290"/>
      <c r="H2259" s="291">
        <v>260363.14</v>
      </c>
      <c r="I2259" s="291">
        <v>255356.82</v>
      </c>
      <c r="J2259" s="291">
        <v>5006.32</v>
      </c>
      <c r="K2259" s="291"/>
      <c r="L2259" s="365">
        <v>11.700746545004819</v>
      </c>
      <c r="M2259" s="365">
        <v>11.890090722670983</v>
      </c>
      <c r="N2259" s="365">
        <v>6.4564353881867422</v>
      </c>
      <c r="O2259" s="365" t="s">
        <v>138</v>
      </c>
      <c r="P2259" s="292"/>
      <c r="Q2259" s="292"/>
      <c r="R2259" s="292">
        <v>5</v>
      </c>
    </row>
    <row r="2260" spans="1:18" ht="12.75">
      <c r="A2260" s="202" t="s">
        <v>4030</v>
      </c>
      <c r="B2260" s="201"/>
      <c r="C2260" s="201"/>
      <c r="D2260" s="201"/>
      <c r="E2260" s="201"/>
      <c r="F2260" s="201"/>
      <c r="G2260" s="201"/>
      <c r="H2260" s="201"/>
      <c r="I2260" s="201"/>
      <c r="J2260" s="201"/>
      <c r="K2260" s="201"/>
      <c r="L2260" s="201"/>
      <c r="M2260" s="201"/>
      <c r="N2260" s="201"/>
      <c r="O2260" s="201"/>
      <c r="P2260" s="201"/>
      <c r="Q2260" s="201"/>
      <c r="R2260" s="201"/>
    </row>
    <row r="2261" spans="1:18">
      <c r="A2261" s="288">
        <v>201</v>
      </c>
      <c r="B2261" s="285" t="s">
        <v>4031</v>
      </c>
      <c r="C2261" s="289" t="s">
        <v>4030</v>
      </c>
      <c r="D2261" s="290">
        <v>3727.18</v>
      </c>
      <c r="E2261" s="290">
        <v>470.68</v>
      </c>
      <c r="F2261" s="290">
        <v>0.37</v>
      </c>
      <c r="G2261" s="290">
        <v>3256.13</v>
      </c>
      <c r="H2261" s="291">
        <v>19283.560000000001</v>
      </c>
      <c r="I2261" s="291">
        <v>5596.38</v>
      </c>
      <c r="J2261" s="291">
        <v>2.36</v>
      </c>
      <c r="K2261" s="291">
        <v>13684.82</v>
      </c>
      <c r="L2261" s="365">
        <v>5.173766762002372</v>
      </c>
      <c r="M2261" s="365">
        <v>11.889988952154329</v>
      </c>
      <c r="N2261" s="365">
        <v>6.3783783783783781</v>
      </c>
      <c r="O2261" s="365">
        <v>4.2027867437725153</v>
      </c>
      <c r="P2261" s="292"/>
      <c r="Q2261" s="292"/>
      <c r="R2261" s="292">
        <v>6</v>
      </c>
    </row>
    <row r="2262" spans="1:18" ht="12.75">
      <c r="A2262" s="202" t="s">
        <v>4032</v>
      </c>
      <c r="B2262" s="201"/>
      <c r="C2262" s="201"/>
      <c r="D2262" s="201"/>
      <c r="E2262" s="201"/>
      <c r="F2262" s="201"/>
      <c r="G2262" s="201"/>
      <c r="H2262" s="201"/>
      <c r="I2262" s="201"/>
      <c r="J2262" s="201"/>
      <c r="K2262" s="201"/>
      <c r="L2262" s="201"/>
      <c r="M2262" s="201"/>
      <c r="N2262" s="201"/>
      <c r="O2262" s="201"/>
      <c r="P2262" s="201"/>
      <c r="Q2262" s="201"/>
      <c r="R2262" s="201"/>
    </row>
    <row r="2263" spans="1:18">
      <c r="A2263" s="288">
        <v>202</v>
      </c>
      <c r="B2263" s="285" t="s">
        <v>4033</v>
      </c>
      <c r="C2263" s="289" t="s">
        <v>4032</v>
      </c>
      <c r="D2263" s="290">
        <v>2535.65</v>
      </c>
      <c r="E2263" s="290">
        <v>1723.5</v>
      </c>
      <c r="F2263" s="290">
        <v>106.13</v>
      </c>
      <c r="G2263" s="290">
        <v>706.02</v>
      </c>
      <c r="H2263" s="291">
        <v>25190.82</v>
      </c>
      <c r="I2263" s="291">
        <v>20493</v>
      </c>
      <c r="J2263" s="291">
        <v>556.91999999999996</v>
      </c>
      <c r="K2263" s="291">
        <v>4140.8999999999996</v>
      </c>
      <c r="L2263" s="365">
        <v>9.9346597519373727</v>
      </c>
      <c r="M2263" s="365">
        <v>11.890339425587467</v>
      </c>
      <c r="N2263" s="365">
        <v>5.2475266182983136</v>
      </c>
      <c r="O2263" s="365">
        <v>5.8651312993966176</v>
      </c>
      <c r="P2263" s="292"/>
      <c r="Q2263" s="292"/>
      <c r="R2263" s="292">
        <v>7</v>
      </c>
    </row>
    <row r="2264" spans="1:18" ht="12.75">
      <c r="A2264" s="202" t="s">
        <v>4034</v>
      </c>
      <c r="B2264" s="201"/>
      <c r="C2264" s="201"/>
      <c r="D2264" s="201"/>
      <c r="E2264" s="201"/>
      <c r="F2264" s="201"/>
      <c r="G2264" s="201"/>
      <c r="H2264" s="201"/>
      <c r="I2264" s="201"/>
      <c r="J2264" s="201"/>
      <c r="K2264" s="201"/>
      <c r="L2264" s="201"/>
      <c r="M2264" s="201"/>
      <c r="N2264" s="201"/>
      <c r="O2264" s="201"/>
      <c r="P2264" s="201"/>
      <c r="Q2264" s="201"/>
      <c r="R2264" s="201"/>
    </row>
    <row r="2265" spans="1:18">
      <c r="A2265" s="293">
        <v>203</v>
      </c>
      <c r="B2265" s="294" t="s">
        <v>4035</v>
      </c>
      <c r="C2265" s="295" t="s">
        <v>4034</v>
      </c>
      <c r="D2265" s="296">
        <v>223.03</v>
      </c>
      <c r="E2265" s="296">
        <v>190.55</v>
      </c>
      <c r="F2265" s="296">
        <v>0.37</v>
      </c>
      <c r="G2265" s="296">
        <v>32.11</v>
      </c>
      <c r="H2265" s="297">
        <v>2488.73</v>
      </c>
      <c r="I2265" s="297">
        <v>2265.69</v>
      </c>
      <c r="J2265" s="297">
        <v>2.36</v>
      </c>
      <c r="K2265" s="297">
        <v>220.68</v>
      </c>
      <c r="L2265" s="366">
        <v>11.158723041743263</v>
      </c>
      <c r="M2265" s="366">
        <v>11.890265022303856</v>
      </c>
      <c r="N2265" s="366">
        <v>6.3783783783783781</v>
      </c>
      <c r="O2265" s="366">
        <v>6.8726253503581445</v>
      </c>
      <c r="P2265" s="298"/>
      <c r="Q2265" s="298"/>
      <c r="R2265" s="298">
        <v>8</v>
      </c>
    </row>
    <row r="2266" spans="1:18" ht="12.75">
      <c r="A2266" s="101" t="s">
        <v>4036</v>
      </c>
      <c r="B2266" s="100"/>
      <c r="C2266" s="100"/>
      <c r="D2266" s="100"/>
      <c r="E2266" s="100"/>
      <c r="F2266" s="100"/>
      <c r="G2266" s="100"/>
      <c r="H2266" s="100"/>
      <c r="I2266" s="100"/>
      <c r="J2266" s="100"/>
      <c r="K2266" s="100"/>
      <c r="L2266" s="100"/>
      <c r="M2266" s="100"/>
      <c r="N2266" s="100"/>
      <c r="O2266" s="100"/>
      <c r="P2266" s="100"/>
      <c r="Q2266" s="100"/>
      <c r="R2266" s="100"/>
    </row>
    <row r="2267" spans="1:18" ht="12.75">
      <c r="A2267" s="202" t="s">
        <v>4037</v>
      </c>
      <c r="B2267" s="201"/>
      <c r="C2267" s="201"/>
      <c r="D2267" s="201"/>
      <c r="E2267" s="201"/>
      <c r="F2267" s="201"/>
      <c r="G2267" s="201"/>
      <c r="H2267" s="201"/>
      <c r="I2267" s="201"/>
      <c r="J2267" s="201"/>
      <c r="K2267" s="201"/>
      <c r="L2267" s="201"/>
      <c r="M2267" s="201"/>
      <c r="N2267" s="201"/>
      <c r="O2267" s="201"/>
      <c r="P2267" s="201"/>
      <c r="Q2267" s="201"/>
      <c r="R2267" s="201"/>
    </row>
    <row r="2268" spans="1:18" ht="24">
      <c r="A2268" s="288">
        <v>204</v>
      </c>
      <c r="B2268" s="285" t="s">
        <v>4038</v>
      </c>
      <c r="C2268" s="289" t="s">
        <v>4039</v>
      </c>
      <c r="D2268" s="290">
        <v>374.24</v>
      </c>
      <c r="E2268" s="290">
        <v>353.37</v>
      </c>
      <c r="F2268" s="290">
        <v>20.87</v>
      </c>
      <c r="G2268" s="290"/>
      <c r="H2268" s="291">
        <v>4336.38</v>
      </c>
      <c r="I2268" s="291">
        <v>4201.6499999999996</v>
      </c>
      <c r="J2268" s="291">
        <v>134.72999999999999</v>
      </c>
      <c r="K2268" s="291"/>
      <c r="L2268" s="365">
        <v>11.587163317657119</v>
      </c>
      <c r="M2268" s="365">
        <v>11.890228372527378</v>
      </c>
      <c r="N2268" s="365">
        <v>6.4556780067081929</v>
      </c>
      <c r="O2268" s="365" t="s">
        <v>138</v>
      </c>
      <c r="P2268" s="292"/>
      <c r="Q2268" s="292"/>
      <c r="R2268" s="292">
        <v>1</v>
      </c>
    </row>
    <row r="2269" spans="1:18" ht="24">
      <c r="A2269" s="288">
        <v>205</v>
      </c>
      <c r="B2269" s="285" t="s">
        <v>4040</v>
      </c>
      <c r="C2269" s="289" t="s">
        <v>4041</v>
      </c>
      <c r="D2269" s="290">
        <v>761.42</v>
      </c>
      <c r="E2269" s="290">
        <v>722.61</v>
      </c>
      <c r="F2269" s="290">
        <v>38.81</v>
      </c>
      <c r="G2269" s="290"/>
      <c r="H2269" s="291">
        <v>8842.57</v>
      </c>
      <c r="I2269" s="291">
        <v>8592.02</v>
      </c>
      <c r="J2269" s="291">
        <v>250.55</v>
      </c>
      <c r="K2269" s="291"/>
      <c r="L2269" s="365">
        <v>11.613262062987577</v>
      </c>
      <c r="M2269" s="365">
        <v>11.890258922516987</v>
      </c>
      <c r="N2269" s="365">
        <v>6.4558103581551149</v>
      </c>
      <c r="O2269" s="365" t="s">
        <v>138</v>
      </c>
      <c r="P2269" s="292"/>
      <c r="Q2269" s="292"/>
      <c r="R2269" s="292">
        <v>1</v>
      </c>
    </row>
    <row r="2270" spans="1:18">
      <c r="A2270" s="288">
        <v>206</v>
      </c>
      <c r="B2270" s="285" t="s">
        <v>4042</v>
      </c>
      <c r="C2270" s="289" t="s">
        <v>4043</v>
      </c>
      <c r="D2270" s="290">
        <v>699.92</v>
      </c>
      <c r="E2270" s="290">
        <v>684.91</v>
      </c>
      <c r="F2270" s="290">
        <v>15.01</v>
      </c>
      <c r="G2270" s="290"/>
      <c r="H2270" s="291">
        <v>8240.73</v>
      </c>
      <c r="I2270" s="291">
        <v>8143.82</v>
      </c>
      <c r="J2270" s="291">
        <v>96.91</v>
      </c>
      <c r="K2270" s="291"/>
      <c r="L2270" s="365">
        <v>11.773817007658018</v>
      </c>
      <c r="M2270" s="365">
        <v>11.890350557007491</v>
      </c>
      <c r="N2270" s="365">
        <v>6.4563624250499663</v>
      </c>
      <c r="O2270" s="365" t="s">
        <v>138</v>
      </c>
      <c r="P2270" s="292"/>
      <c r="Q2270" s="292"/>
      <c r="R2270" s="292">
        <v>1</v>
      </c>
    </row>
    <row r="2271" spans="1:18">
      <c r="A2271" s="288">
        <v>207</v>
      </c>
      <c r="B2271" s="285" t="s">
        <v>4044</v>
      </c>
      <c r="C2271" s="289" t="s">
        <v>4045</v>
      </c>
      <c r="D2271" s="290">
        <v>327.20999999999998</v>
      </c>
      <c r="E2271" s="290">
        <v>325.01</v>
      </c>
      <c r="F2271" s="290">
        <v>2.2000000000000002</v>
      </c>
      <c r="G2271" s="290"/>
      <c r="H2271" s="291">
        <v>3878.65</v>
      </c>
      <c r="I2271" s="291">
        <v>3864.47</v>
      </c>
      <c r="J2271" s="291">
        <v>14.18</v>
      </c>
      <c r="K2271" s="291"/>
      <c r="L2271" s="365">
        <v>11.853702515204304</v>
      </c>
      <c r="M2271" s="365">
        <v>11.890311067351773</v>
      </c>
      <c r="N2271" s="365">
        <v>6.4454545454545444</v>
      </c>
      <c r="O2271" s="365" t="s">
        <v>138</v>
      </c>
      <c r="P2271" s="292"/>
      <c r="Q2271" s="292"/>
      <c r="R2271" s="292">
        <v>1</v>
      </c>
    </row>
    <row r="2272" spans="1:18">
      <c r="A2272" s="288">
        <v>208</v>
      </c>
      <c r="B2272" s="285" t="s">
        <v>4046</v>
      </c>
      <c r="C2272" s="289" t="s">
        <v>4047</v>
      </c>
      <c r="D2272" s="290">
        <v>1957.49</v>
      </c>
      <c r="E2272" s="290">
        <v>1910.26</v>
      </c>
      <c r="F2272" s="290">
        <v>47.23</v>
      </c>
      <c r="G2272" s="290"/>
      <c r="H2272" s="291">
        <v>23018.54</v>
      </c>
      <c r="I2272" s="291">
        <v>22713.62</v>
      </c>
      <c r="J2272" s="291">
        <v>304.92</v>
      </c>
      <c r="K2272" s="291"/>
      <c r="L2272" s="365">
        <v>11.759212052168849</v>
      </c>
      <c r="M2272" s="365">
        <v>11.890329065153434</v>
      </c>
      <c r="N2272" s="365">
        <v>6.4560660597078137</v>
      </c>
      <c r="O2272" s="365" t="s">
        <v>138</v>
      </c>
      <c r="P2272" s="292"/>
      <c r="Q2272" s="292"/>
      <c r="R2272" s="292">
        <v>1</v>
      </c>
    </row>
    <row r="2273" spans="1:18" ht="12.75">
      <c r="A2273" s="202" t="s">
        <v>4048</v>
      </c>
      <c r="B2273" s="201"/>
      <c r="C2273" s="201"/>
      <c r="D2273" s="201"/>
      <c r="E2273" s="201"/>
      <c r="F2273" s="201"/>
      <c r="G2273" s="201"/>
      <c r="H2273" s="201"/>
      <c r="I2273" s="201"/>
      <c r="J2273" s="201"/>
      <c r="K2273" s="201"/>
      <c r="L2273" s="201"/>
      <c r="M2273" s="201"/>
      <c r="N2273" s="201"/>
      <c r="O2273" s="201"/>
      <c r="P2273" s="201"/>
      <c r="Q2273" s="201"/>
      <c r="R2273" s="201"/>
    </row>
    <row r="2274" spans="1:18" ht="36">
      <c r="A2274" s="288">
        <v>209</v>
      </c>
      <c r="B2274" s="285" t="s">
        <v>4049</v>
      </c>
      <c r="C2274" s="289" t="s">
        <v>4050</v>
      </c>
      <c r="D2274" s="290">
        <v>690.78</v>
      </c>
      <c r="E2274" s="290">
        <v>682.73</v>
      </c>
      <c r="F2274" s="290">
        <v>8.0500000000000007</v>
      </c>
      <c r="G2274" s="290"/>
      <c r="H2274" s="291">
        <v>8169.72</v>
      </c>
      <c r="I2274" s="291">
        <v>8117.72</v>
      </c>
      <c r="J2274" s="291">
        <v>52</v>
      </c>
      <c r="K2274" s="291"/>
      <c r="L2274" s="365">
        <v>11.826804481890038</v>
      </c>
      <c r="M2274" s="365">
        <v>11.8900883218842</v>
      </c>
      <c r="N2274" s="365">
        <v>6.4596273291925463</v>
      </c>
      <c r="O2274" s="365" t="s">
        <v>138</v>
      </c>
      <c r="P2274" s="292"/>
      <c r="Q2274" s="292"/>
      <c r="R2274" s="292">
        <v>2</v>
      </c>
    </row>
    <row r="2275" spans="1:18" ht="36">
      <c r="A2275" s="293">
        <v>210</v>
      </c>
      <c r="B2275" s="294" t="s">
        <v>4051</v>
      </c>
      <c r="C2275" s="295" t="s">
        <v>4052</v>
      </c>
      <c r="D2275" s="296">
        <v>738.17</v>
      </c>
      <c r="E2275" s="296">
        <v>718.4</v>
      </c>
      <c r="F2275" s="296">
        <v>19.77</v>
      </c>
      <c r="G2275" s="296"/>
      <c r="H2275" s="297">
        <v>8669.42</v>
      </c>
      <c r="I2275" s="297">
        <v>8541.7800000000007</v>
      </c>
      <c r="J2275" s="297">
        <v>127.64</v>
      </c>
      <c r="K2275" s="297"/>
      <c r="L2275" s="366">
        <v>11.744476204668302</v>
      </c>
      <c r="M2275" s="366">
        <v>11.890005567928732</v>
      </c>
      <c r="N2275" s="366">
        <v>6.456246838644411</v>
      </c>
      <c r="O2275" s="366" t="s">
        <v>138</v>
      </c>
      <c r="P2275" s="298"/>
      <c r="Q2275" s="298"/>
      <c r="R2275" s="298">
        <v>2</v>
      </c>
    </row>
    <row r="2276" spans="1:18" ht="12.75">
      <c r="A2276" s="101" t="s">
        <v>4053</v>
      </c>
      <c r="B2276" s="100"/>
      <c r="C2276" s="100"/>
      <c r="D2276" s="100"/>
      <c r="E2276" s="100"/>
      <c r="F2276" s="100"/>
      <c r="G2276" s="100"/>
      <c r="H2276" s="100"/>
      <c r="I2276" s="100"/>
      <c r="J2276" s="100"/>
      <c r="K2276" s="100"/>
      <c r="L2276" s="100"/>
      <c r="M2276" s="100"/>
      <c r="N2276" s="100"/>
      <c r="O2276" s="100"/>
      <c r="P2276" s="100"/>
      <c r="Q2276" s="100"/>
      <c r="R2276" s="100"/>
    </row>
    <row r="2277" spans="1:18" ht="12.75">
      <c r="A2277" s="202" t="s">
        <v>4054</v>
      </c>
      <c r="B2277" s="201"/>
      <c r="C2277" s="201"/>
      <c r="D2277" s="201"/>
      <c r="E2277" s="201"/>
      <c r="F2277" s="201"/>
      <c r="G2277" s="201"/>
      <c r="H2277" s="201"/>
      <c r="I2277" s="201"/>
      <c r="J2277" s="201"/>
      <c r="K2277" s="201"/>
      <c r="L2277" s="201"/>
      <c r="M2277" s="201"/>
      <c r="N2277" s="201"/>
      <c r="O2277" s="201"/>
      <c r="P2277" s="201"/>
      <c r="Q2277" s="201"/>
      <c r="R2277" s="201"/>
    </row>
    <row r="2278" spans="1:18" ht="36">
      <c r="A2278" s="288">
        <v>211</v>
      </c>
      <c r="B2278" s="285" t="s">
        <v>4055</v>
      </c>
      <c r="C2278" s="289" t="s">
        <v>4056</v>
      </c>
      <c r="D2278" s="290">
        <v>191.73</v>
      </c>
      <c r="E2278" s="290">
        <v>31.28</v>
      </c>
      <c r="F2278" s="290"/>
      <c r="G2278" s="290">
        <v>160.44999999999999</v>
      </c>
      <c r="H2278" s="291">
        <v>2839.01</v>
      </c>
      <c r="I2278" s="291">
        <v>371.92</v>
      </c>
      <c r="J2278" s="291"/>
      <c r="K2278" s="291">
        <v>2467.09</v>
      </c>
      <c r="L2278" s="365">
        <v>14.807333229019978</v>
      </c>
      <c r="M2278" s="365">
        <v>11.89002557544757</v>
      </c>
      <c r="N2278" s="365" t="s">
        <v>138</v>
      </c>
      <c r="O2278" s="365">
        <v>15.37606731068869</v>
      </c>
      <c r="P2278" s="292"/>
      <c r="Q2278" s="292"/>
      <c r="R2278" s="292">
        <v>1</v>
      </c>
    </row>
    <row r="2279" spans="1:18" ht="36">
      <c r="A2279" s="288">
        <v>212</v>
      </c>
      <c r="B2279" s="285" t="s">
        <v>4057</v>
      </c>
      <c r="C2279" s="289" t="s">
        <v>4058</v>
      </c>
      <c r="D2279" s="290">
        <v>88.91</v>
      </c>
      <c r="E2279" s="290">
        <v>13.7</v>
      </c>
      <c r="F2279" s="290"/>
      <c r="G2279" s="290">
        <v>75.209999999999994</v>
      </c>
      <c r="H2279" s="291">
        <v>446.56</v>
      </c>
      <c r="I2279" s="291">
        <v>162.94</v>
      </c>
      <c r="J2279" s="291"/>
      <c r="K2279" s="291">
        <v>283.62</v>
      </c>
      <c r="L2279" s="365">
        <v>5.022607130806434</v>
      </c>
      <c r="M2279" s="365">
        <v>11.893430656934306</v>
      </c>
      <c r="N2279" s="365" t="s">
        <v>138</v>
      </c>
      <c r="O2279" s="365">
        <v>3.7710410849621065</v>
      </c>
      <c r="P2279" s="292"/>
      <c r="Q2279" s="292"/>
      <c r="R2279" s="292">
        <v>1</v>
      </c>
    </row>
    <row r="2280" spans="1:18" ht="12.75">
      <c r="A2280" s="288"/>
      <c r="B2280" s="285"/>
      <c r="C2280" s="289"/>
      <c r="D2280" s="290"/>
      <c r="E2280" s="290"/>
      <c r="F2280" s="290"/>
      <c r="G2280" s="290"/>
      <c r="H2280" s="291"/>
      <c r="I2280" s="291"/>
      <c r="J2280" s="291"/>
      <c r="K2280" s="291"/>
      <c r="L2280" s="365"/>
      <c r="M2280" s="365"/>
      <c r="N2280" s="365"/>
      <c r="O2280" s="365"/>
      <c r="P2280" s="283"/>
      <c r="Q2280" s="283"/>
      <c r="R2280" s="283"/>
    </row>
    <row r="2281" spans="1:18">
      <c r="A2281" s="292"/>
      <c r="B2281" s="51"/>
      <c r="C2281" s="292"/>
      <c r="D2281" s="292"/>
      <c r="E2281" s="292"/>
      <c r="F2281" s="292"/>
      <c r="G2281" s="292"/>
      <c r="H2281" s="52"/>
      <c r="I2281" s="52"/>
      <c r="J2281" s="52"/>
      <c r="K2281" s="52"/>
      <c r="L2281" s="367"/>
      <c r="M2281" s="367"/>
      <c r="N2281" s="367"/>
      <c r="O2281" s="367"/>
      <c r="P2281" s="268"/>
      <c r="Q2281" s="268"/>
      <c r="R2281" s="268"/>
    </row>
    <row r="2282" spans="1:18" ht="12.75">
      <c r="A2282" s="100" t="s">
        <v>63</v>
      </c>
      <c r="B2282" s="100"/>
      <c r="C2282" s="100"/>
      <c r="D2282" s="286">
        <v>2165032.67</v>
      </c>
      <c r="E2282" s="286">
        <v>495995.36</v>
      </c>
      <c r="F2282" s="286">
        <v>23659.58</v>
      </c>
      <c r="G2282" s="286">
        <v>1645377.73</v>
      </c>
      <c r="H2282" s="287">
        <v>13480009.189999999</v>
      </c>
      <c r="I2282" s="287">
        <v>5897418.3099999996</v>
      </c>
      <c r="J2282" s="287">
        <v>137393.51</v>
      </c>
      <c r="K2282" s="287">
        <v>7445197.3700000001</v>
      </c>
      <c r="L2282" s="368">
        <v>6.226238235010098</v>
      </c>
      <c r="M2282" s="368">
        <v>11.890067499824998</v>
      </c>
      <c r="N2282" s="368">
        <v>5.8070984353906532</v>
      </c>
      <c r="O2282" s="368">
        <v>4.5249168225948946</v>
      </c>
      <c r="P2282" s="268"/>
      <c r="Q2282" s="268"/>
      <c r="R2282" s="268"/>
    </row>
    <row r="2283" spans="1:18">
      <c r="A2283" s="292"/>
      <c r="B2283" s="51"/>
      <c r="C2283" s="292"/>
      <c r="D2283" s="292"/>
      <c r="E2283" s="292"/>
      <c r="F2283" s="292"/>
      <c r="G2283" s="292"/>
      <c r="H2283" s="52"/>
      <c r="I2283" s="52"/>
      <c r="J2283" s="52"/>
      <c r="K2283" s="52"/>
      <c r="L2283" s="367"/>
      <c r="M2283" s="367"/>
      <c r="N2283" s="367"/>
      <c r="O2283" s="367"/>
    </row>
    <row r="2284" spans="1:18" ht="22.5" customHeight="1">
      <c r="A2284" s="102" t="s">
        <v>4059</v>
      </c>
      <c r="B2284" s="103"/>
      <c r="C2284" s="103"/>
      <c r="D2284" s="103"/>
      <c r="E2284" s="103"/>
      <c r="F2284" s="103"/>
      <c r="G2284" s="103"/>
      <c r="H2284" s="103"/>
      <c r="I2284" s="103"/>
      <c r="J2284" s="103"/>
      <c r="K2284" s="103"/>
      <c r="L2284" s="103"/>
      <c r="M2284" s="103"/>
      <c r="N2284" s="103"/>
      <c r="O2284" s="103"/>
    </row>
    <row r="2285" spans="1:18" ht="12.75">
      <c r="A2285" s="101" t="s">
        <v>4060</v>
      </c>
      <c r="B2285" s="100"/>
      <c r="C2285" s="100"/>
      <c r="D2285" s="100"/>
      <c r="E2285" s="100"/>
      <c r="F2285" s="100"/>
      <c r="G2285" s="100"/>
      <c r="H2285" s="100"/>
      <c r="I2285" s="100"/>
      <c r="J2285" s="100"/>
      <c r="K2285" s="100"/>
      <c r="L2285" s="100"/>
      <c r="M2285" s="100"/>
      <c r="N2285" s="100"/>
      <c r="O2285" s="100"/>
      <c r="P2285" s="100"/>
      <c r="Q2285" s="100"/>
      <c r="R2285" s="100"/>
    </row>
    <row r="2286" spans="1:18" ht="12.75">
      <c r="A2286" s="202" t="s">
        <v>4061</v>
      </c>
      <c r="B2286" s="201"/>
      <c r="C2286" s="201"/>
      <c r="D2286" s="201"/>
      <c r="E2286" s="201"/>
      <c r="F2286" s="201"/>
      <c r="G2286" s="201"/>
      <c r="H2286" s="201"/>
      <c r="I2286" s="201"/>
      <c r="J2286" s="201"/>
      <c r="K2286" s="201"/>
      <c r="L2286" s="201"/>
      <c r="M2286" s="201"/>
      <c r="N2286" s="201"/>
      <c r="O2286" s="201"/>
      <c r="P2286" s="201"/>
      <c r="Q2286" s="201"/>
      <c r="R2286" s="201"/>
    </row>
    <row r="2287" spans="1:18" ht="48">
      <c r="A2287" s="304">
        <v>1</v>
      </c>
      <c r="B2287" s="301" t="s">
        <v>4062</v>
      </c>
      <c r="C2287" s="305" t="s">
        <v>4063</v>
      </c>
      <c r="D2287" s="306">
        <v>731.25</v>
      </c>
      <c r="E2287" s="306">
        <v>731.25</v>
      </c>
      <c r="F2287" s="306"/>
      <c r="G2287" s="306"/>
      <c r="H2287" s="307">
        <v>8694.15</v>
      </c>
      <c r="I2287" s="307">
        <v>8694.15</v>
      </c>
      <c r="J2287" s="307"/>
      <c r="K2287" s="307"/>
      <c r="L2287" s="365">
        <v>11.889435897435897</v>
      </c>
      <c r="M2287" s="365">
        <v>11.889435897435897</v>
      </c>
      <c r="N2287" s="365" t="s">
        <v>138</v>
      </c>
      <c r="O2287" s="365" t="s">
        <v>138</v>
      </c>
      <c r="P2287" s="308"/>
      <c r="Q2287" s="308"/>
      <c r="R2287" s="308">
        <v>1</v>
      </c>
    </row>
    <row r="2288" spans="1:18" ht="48">
      <c r="A2288" s="304">
        <v>2</v>
      </c>
      <c r="B2288" s="301" t="s">
        <v>4064</v>
      </c>
      <c r="C2288" s="305" t="s">
        <v>4065</v>
      </c>
      <c r="D2288" s="306">
        <v>863.03</v>
      </c>
      <c r="E2288" s="306">
        <v>863.03</v>
      </c>
      <c r="F2288" s="306"/>
      <c r="G2288" s="306"/>
      <c r="H2288" s="307">
        <v>10261.01</v>
      </c>
      <c r="I2288" s="307">
        <v>10261.01</v>
      </c>
      <c r="J2288" s="307"/>
      <c r="K2288" s="307"/>
      <c r="L2288" s="365">
        <v>11.889517166263051</v>
      </c>
      <c r="M2288" s="365">
        <v>11.889517166263051</v>
      </c>
      <c r="N2288" s="365" t="s">
        <v>138</v>
      </c>
      <c r="O2288" s="365" t="s">
        <v>138</v>
      </c>
      <c r="P2288" s="308"/>
      <c r="Q2288" s="308"/>
      <c r="R2288" s="308">
        <v>1</v>
      </c>
    </row>
    <row r="2289" spans="1:18" ht="48">
      <c r="A2289" s="304">
        <v>3</v>
      </c>
      <c r="B2289" s="301" t="s">
        <v>4066</v>
      </c>
      <c r="C2289" s="305" t="s">
        <v>4067</v>
      </c>
      <c r="D2289" s="306">
        <v>1165.56</v>
      </c>
      <c r="E2289" s="306">
        <v>1165.56</v>
      </c>
      <c r="F2289" s="306"/>
      <c r="G2289" s="306"/>
      <c r="H2289" s="307">
        <v>13857.9</v>
      </c>
      <c r="I2289" s="307">
        <v>13857.9</v>
      </c>
      <c r="J2289" s="307"/>
      <c r="K2289" s="307"/>
      <c r="L2289" s="365">
        <v>11.889478019149594</v>
      </c>
      <c r="M2289" s="365">
        <v>11.889478019149594</v>
      </c>
      <c r="N2289" s="365" t="s">
        <v>138</v>
      </c>
      <c r="O2289" s="365" t="s">
        <v>138</v>
      </c>
      <c r="P2289" s="308"/>
      <c r="Q2289" s="308"/>
      <c r="R2289" s="308">
        <v>1</v>
      </c>
    </row>
    <row r="2290" spans="1:18" ht="48">
      <c r="A2290" s="304">
        <v>4</v>
      </c>
      <c r="B2290" s="301" t="s">
        <v>4068</v>
      </c>
      <c r="C2290" s="305" t="s">
        <v>4069</v>
      </c>
      <c r="D2290" s="306">
        <v>1239.19</v>
      </c>
      <c r="E2290" s="306">
        <v>1239.19</v>
      </c>
      <c r="F2290" s="306"/>
      <c r="G2290" s="306"/>
      <c r="H2290" s="307">
        <v>14733.3</v>
      </c>
      <c r="I2290" s="307">
        <v>14733.3</v>
      </c>
      <c r="J2290" s="307"/>
      <c r="K2290" s="307"/>
      <c r="L2290" s="365">
        <v>11.889460050516869</v>
      </c>
      <c r="M2290" s="365">
        <v>11.889460050516869</v>
      </c>
      <c r="N2290" s="365" t="s">
        <v>138</v>
      </c>
      <c r="O2290" s="365" t="s">
        <v>138</v>
      </c>
      <c r="P2290" s="308"/>
      <c r="Q2290" s="308"/>
      <c r="R2290" s="308">
        <v>1</v>
      </c>
    </row>
    <row r="2291" spans="1:18" ht="48">
      <c r="A2291" s="304">
        <v>5</v>
      </c>
      <c r="B2291" s="301" t="s">
        <v>4070</v>
      </c>
      <c r="C2291" s="305" t="s">
        <v>4071</v>
      </c>
      <c r="D2291" s="306">
        <v>1383.37</v>
      </c>
      <c r="E2291" s="306">
        <v>1383.37</v>
      </c>
      <c r="F2291" s="306"/>
      <c r="G2291" s="306"/>
      <c r="H2291" s="307">
        <v>16447.53</v>
      </c>
      <c r="I2291" s="307">
        <v>16447.53</v>
      </c>
      <c r="J2291" s="307"/>
      <c r="K2291" s="307"/>
      <c r="L2291" s="365">
        <v>11.889465580430398</v>
      </c>
      <c r="M2291" s="365">
        <v>11.889465580430398</v>
      </c>
      <c r="N2291" s="365" t="s">
        <v>138</v>
      </c>
      <c r="O2291" s="365" t="s">
        <v>138</v>
      </c>
      <c r="P2291" s="308"/>
      <c r="Q2291" s="308"/>
      <c r="R2291" s="308">
        <v>1</v>
      </c>
    </row>
    <row r="2292" spans="1:18" ht="12.75">
      <c r="A2292" s="202" t="s">
        <v>4072</v>
      </c>
      <c r="B2292" s="201"/>
      <c r="C2292" s="201"/>
      <c r="D2292" s="201"/>
      <c r="E2292" s="201"/>
      <c r="F2292" s="201"/>
      <c r="G2292" s="201"/>
      <c r="H2292" s="201"/>
      <c r="I2292" s="201"/>
      <c r="J2292" s="201"/>
      <c r="K2292" s="201"/>
      <c r="L2292" s="201"/>
      <c r="M2292" s="201"/>
      <c r="N2292" s="201"/>
      <c r="O2292" s="201"/>
      <c r="P2292" s="201"/>
      <c r="Q2292" s="201"/>
      <c r="R2292" s="201"/>
    </row>
    <row r="2293" spans="1:18" ht="36">
      <c r="A2293" s="304">
        <v>6</v>
      </c>
      <c r="B2293" s="301" t="s">
        <v>4073</v>
      </c>
      <c r="C2293" s="305" t="s">
        <v>4074</v>
      </c>
      <c r="D2293" s="306">
        <v>814.38</v>
      </c>
      <c r="E2293" s="306">
        <v>814.38</v>
      </c>
      <c r="F2293" s="306"/>
      <c r="G2293" s="306"/>
      <c r="H2293" s="307">
        <v>9682.58</v>
      </c>
      <c r="I2293" s="307">
        <v>9682.58</v>
      </c>
      <c r="J2293" s="307"/>
      <c r="K2293" s="307"/>
      <c r="L2293" s="365">
        <v>11.889511039072669</v>
      </c>
      <c r="M2293" s="365">
        <v>11.889511039072669</v>
      </c>
      <c r="N2293" s="365" t="s">
        <v>138</v>
      </c>
      <c r="O2293" s="365" t="s">
        <v>138</v>
      </c>
      <c r="P2293" s="308"/>
      <c r="Q2293" s="308"/>
      <c r="R2293" s="308">
        <v>2</v>
      </c>
    </row>
    <row r="2294" spans="1:18" ht="36">
      <c r="A2294" s="304">
        <v>7</v>
      </c>
      <c r="B2294" s="301" t="s">
        <v>4075</v>
      </c>
      <c r="C2294" s="305" t="s">
        <v>4076</v>
      </c>
      <c r="D2294" s="306">
        <v>1216.17</v>
      </c>
      <c r="E2294" s="306">
        <v>1216.17</v>
      </c>
      <c r="F2294" s="306"/>
      <c r="G2294" s="306"/>
      <c r="H2294" s="307">
        <v>14459.6</v>
      </c>
      <c r="I2294" s="307">
        <v>14459.6</v>
      </c>
      <c r="J2294" s="307"/>
      <c r="K2294" s="307"/>
      <c r="L2294" s="365">
        <v>11.889456243781709</v>
      </c>
      <c r="M2294" s="365">
        <v>11.889456243781709</v>
      </c>
      <c r="N2294" s="365" t="s">
        <v>138</v>
      </c>
      <c r="O2294" s="365" t="s">
        <v>138</v>
      </c>
      <c r="P2294" s="308"/>
      <c r="Q2294" s="308"/>
      <c r="R2294" s="308">
        <v>2</v>
      </c>
    </row>
    <row r="2295" spans="1:18" ht="36">
      <c r="A2295" s="304">
        <v>8</v>
      </c>
      <c r="B2295" s="301" t="s">
        <v>4077</v>
      </c>
      <c r="C2295" s="305" t="s">
        <v>4078</v>
      </c>
      <c r="D2295" s="306">
        <v>1648.34</v>
      </c>
      <c r="E2295" s="306">
        <v>1648.34</v>
      </c>
      <c r="F2295" s="306"/>
      <c r="G2295" s="306"/>
      <c r="H2295" s="307">
        <v>19597.86</v>
      </c>
      <c r="I2295" s="307">
        <v>19597.86</v>
      </c>
      <c r="J2295" s="307"/>
      <c r="K2295" s="307"/>
      <c r="L2295" s="365">
        <v>11.889452418797093</v>
      </c>
      <c r="M2295" s="365">
        <v>11.889452418797093</v>
      </c>
      <c r="N2295" s="365" t="s">
        <v>138</v>
      </c>
      <c r="O2295" s="365" t="s">
        <v>138</v>
      </c>
      <c r="P2295" s="308"/>
      <c r="Q2295" s="308"/>
      <c r="R2295" s="308">
        <v>2</v>
      </c>
    </row>
    <row r="2296" spans="1:18" ht="36">
      <c r="A2296" s="304">
        <v>9</v>
      </c>
      <c r="B2296" s="301" t="s">
        <v>4079</v>
      </c>
      <c r="C2296" s="305" t="s">
        <v>4080</v>
      </c>
      <c r="D2296" s="306">
        <v>1311.6</v>
      </c>
      <c r="E2296" s="306">
        <v>1311.6</v>
      </c>
      <c r="F2296" s="306"/>
      <c r="G2296" s="306"/>
      <c r="H2296" s="307">
        <v>15594.29</v>
      </c>
      <c r="I2296" s="307">
        <v>15594.29</v>
      </c>
      <c r="J2296" s="307"/>
      <c r="K2296" s="307"/>
      <c r="L2296" s="365">
        <v>11.889516620921015</v>
      </c>
      <c r="M2296" s="365">
        <v>11.889516620921015</v>
      </c>
      <c r="N2296" s="365" t="s">
        <v>138</v>
      </c>
      <c r="O2296" s="365" t="s">
        <v>138</v>
      </c>
      <c r="P2296" s="308"/>
      <c r="Q2296" s="308"/>
      <c r="R2296" s="308">
        <v>2</v>
      </c>
    </row>
    <row r="2297" spans="1:18" ht="36">
      <c r="A2297" s="304">
        <v>10</v>
      </c>
      <c r="B2297" s="301" t="s">
        <v>4081</v>
      </c>
      <c r="C2297" s="305" t="s">
        <v>4082</v>
      </c>
      <c r="D2297" s="306">
        <v>1403.69</v>
      </c>
      <c r="E2297" s="306">
        <v>1403.69</v>
      </c>
      <c r="F2297" s="306"/>
      <c r="G2297" s="306"/>
      <c r="H2297" s="307">
        <v>16689.09</v>
      </c>
      <c r="I2297" s="307">
        <v>16689.09</v>
      </c>
      <c r="J2297" s="307"/>
      <c r="K2297" s="307"/>
      <c r="L2297" s="365">
        <v>11.889441400879111</v>
      </c>
      <c r="M2297" s="365">
        <v>11.889441400879111</v>
      </c>
      <c r="N2297" s="365" t="s">
        <v>138</v>
      </c>
      <c r="O2297" s="365" t="s">
        <v>138</v>
      </c>
      <c r="P2297" s="308"/>
      <c r="Q2297" s="308"/>
      <c r="R2297" s="308">
        <v>2</v>
      </c>
    </row>
    <row r="2298" spans="1:18" ht="36">
      <c r="A2298" s="304">
        <v>11</v>
      </c>
      <c r="B2298" s="301" t="s">
        <v>4083</v>
      </c>
      <c r="C2298" s="305" t="s">
        <v>4084</v>
      </c>
      <c r="D2298" s="306">
        <v>1687.57</v>
      </c>
      <c r="E2298" s="306">
        <v>1687.57</v>
      </c>
      <c r="F2298" s="306"/>
      <c r="G2298" s="306"/>
      <c r="H2298" s="307">
        <v>20064.37</v>
      </c>
      <c r="I2298" s="307">
        <v>20064.37</v>
      </c>
      <c r="J2298" s="307"/>
      <c r="K2298" s="307"/>
      <c r="L2298" s="365">
        <v>11.889503842803558</v>
      </c>
      <c r="M2298" s="365">
        <v>11.889503842803558</v>
      </c>
      <c r="N2298" s="365" t="s">
        <v>138</v>
      </c>
      <c r="O2298" s="365" t="s">
        <v>138</v>
      </c>
      <c r="P2298" s="308"/>
      <c r="Q2298" s="308"/>
      <c r="R2298" s="308">
        <v>2</v>
      </c>
    </row>
    <row r="2299" spans="1:18" ht="12.75">
      <c r="A2299" s="202" t="s">
        <v>4085</v>
      </c>
      <c r="B2299" s="201"/>
      <c r="C2299" s="201"/>
      <c r="D2299" s="201"/>
      <c r="E2299" s="201"/>
      <c r="F2299" s="201"/>
      <c r="G2299" s="201"/>
      <c r="H2299" s="201"/>
      <c r="I2299" s="201"/>
      <c r="J2299" s="201"/>
      <c r="K2299" s="201"/>
      <c r="L2299" s="201"/>
      <c r="M2299" s="201"/>
      <c r="N2299" s="201"/>
      <c r="O2299" s="201"/>
      <c r="P2299" s="201"/>
      <c r="Q2299" s="201"/>
      <c r="R2299" s="201"/>
    </row>
    <row r="2300" spans="1:18" ht="60">
      <c r="A2300" s="304">
        <v>12</v>
      </c>
      <c r="B2300" s="301" t="s">
        <v>4086</v>
      </c>
      <c r="C2300" s="305" t="s">
        <v>4087</v>
      </c>
      <c r="D2300" s="306">
        <v>60.02</v>
      </c>
      <c r="E2300" s="306">
        <v>60.02</v>
      </c>
      <c r="F2300" s="306"/>
      <c r="G2300" s="306"/>
      <c r="H2300" s="307">
        <v>713.62</v>
      </c>
      <c r="I2300" s="307">
        <v>713.62</v>
      </c>
      <c r="J2300" s="307"/>
      <c r="K2300" s="307"/>
      <c r="L2300" s="365">
        <v>11.88970343218927</v>
      </c>
      <c r="M2300" s="365">
        <v>11.88970343218927</v>
      </c>
      <c r="N2300" s="365" t="s">
        <v>138</v>
      </c>
      <c r="O2300" s="365" t="s">
        <v>138</v>
      </c>
      <c r="P2300" s="308"/>
      <c r="Q2300" s="308"/>
      <c r="R2300" s="308">
        <v>3</v>
      </c>
    </row>
    <row r="2301" spans="1:18" ht="60">
      <c r="A2301" s="304">
        <v>13</v>
      </c>
      <c r="B2301" s="301" t="s">
        <v>4088</v>
      </c>
      <c r="C2301" s="305" t="s">
        <v>4089</v>
      </c>
      <c r="D2301" s="306">
        <v>106.25</v>
      </c>
      <c r="E2301" s="306">
        <v>106.25</v>
      </c>
      <c r="F2301" s="306"/>
      <c r="G2301" s="306"/>
      <c r="H2301" s="307">
        <v>1263.23</v>
      </c>
      <c r="I2301" s="307">
        <v>1263.23</v>
      </c>
      <c r="J2301" s="307"/>
      <c r="K2301" s="307"/>
      <c r="L2301" s="365">
        <v>11.889223529411765</v>
      </c>
      <c r="M2301" s="365">
        <v>11.889223529411765</v>
      </c>
      <c r="N2301" s="365" t="s">
        <v>138</v>
      </c>
      <c r="O2301" s="365" t="s">
        <v>138</v>
      </c>
      <c r="P2301" s="308"/>
      <c r="Q2301" s="308"/>
      <c r="R2301" s="308">
        <v>3</v>
      </c>
    </row>
    <row r="2302" spans="1:18" ht="12.75">
      <c r="A2302" s="202" t="s">
        <v>4090</v>
      </c>
      <c r="B2302" s="201"/>
      <c r="C2302" s="201"/>
      <c r="D2302" s="201"/>
      <c r="E2302" s="201"/>
      <c r="F2302" s="201"/>
      <c r="G2302" s="201"/>
      <c r="H2302" s="201"/>
      <c r="I2302" s="201"/>
      <c r="J2302" s="201"/>
      <c r="K2302" s="201"/>
      <c r="L2302" s="201"/>
      <c r="M2302" s="201"/>
      <c r="N2302" s="201"/>
      <c r="O2302" s="201"/>
      <c r="P2302" s="201"/>
      <c r="Q2302" s="201"/>
      <c r="R2302" s="201"/>
    </row>
    <row r="2303" spans="1:18" ht="24">
      <c r="A2303" s="304">
        <v>14</v>
      </c>
      <c r="B2303" s="301" t="s">
        <v>4091</v>
      </c>
      <c r="C2303" s="305" t="s">
        <v>4090</v>
      </c>
      <c r="D2303" s="306">
        <v>20.77</v>
      </c>
      <c r="E2303" s="306">
        <v>5.75</v>
      </c>
      <c r="F2303" s="306">
        <v>9.2100000000000009</v>
      </c>
      <c r="G2303" s="306">
        <v>5.81</v>
      </c>
      <c r="H2303" s="307">
        <v>158.59</v>
      </c>
      <c r="I2303" s="307">
        <v>68.349999999999994</v>
      </c>
      <c r="J2303" s="307">
        <v>56.16</v>
      </c>
      <c r="K2303" s="307">
        <v>34.08</v>
      </c>
      <c r="L2303" s="365">
        <v>7.6355320173326913</v>
      </c>
      <c r="M2303" s="365">
        <v>11.88695652173913</v>
      </c>
      <c r="N2303" s="365">
        <v>6.0977198697068395</v>
      </c>
      <c r="O2303" s="365">
        <v>5.8657487091222036</v>
      </c>
      <c r="P2303" s="308"/>
      <c r="Q2303" s="308"/>
      <c r="R2303" s="308">
        <v>4</v>
      </c>
    </row>
    <row r="2304" spans="1:18" ht="12.75">
      <c r="A2304" s="202" t="s">
        <v>4092</v>
      </c>
      <c r="B2304" s="201"/>
      <c r="C2304" s="201"/>
      <c r="D2304" s="201"/>
      <c r="E2304" s="201"/>
      <c r="F2304" s="201"/>
      <c r="G2304" s="201"/>
      <c r="H2304" s="201"/>
      <c r="I2304" s="201"/>
      <c r="J2304" s="201"/>
      <c r="K2304" s="201"/>
      <c r="L2304" s="201"/>
      <c r="M2304" s="201"/>
      <c r="N2304" s="201"/>
      <c r="O2304" s="201"/>
      <c r="P2304" s="201"/>
      <c r="Q2304" s="201"/>
      <c r="R2304" s="201"/>
    </row>
    <row r="2305" spans="1:18" ht="24">
      <c r="A2305" s="304">
        <v>15</v>
      </c>
      <c r="B2305" s="301" t="s">
        <v>4093</v>
      </c>
      <c r="C2305" s="305" t="s">
        <v>4092</v>
      </c>
      <c r="D2305" s="306">
        <v>1140.5</v>
      </c>
      <c r="E2305" s="306">
        <v>102.51</v>
      </c>
      <c r="F2305" s="306">
        <v>70.47</v>
      </c>
      <c r="G2305" s="306">
        <v>967.52</v>
      </c>
      <c r="H2305" s="307">
        <v>7093.66</v>
      </c>
      <c r="I2305" s="307">
        <v>1218.8399999999999</v>
      </c>
      <c r="J2305" s="307">
        <v>478.56</v>
      </c>
      <c r="K2305" s="307">
        <v>5396.26</v>
      </c>
      <c r="L2305" s="365">
        <v>6.2197807978956599</v>
      </c>
      <c r="M2305" s="365">
        <v>11.889961954931225</v>
      </c>
      <c r="N2305" s="365">
        <v>6.7909748829289063</v>
      </c>
      <c r="O2305" s="365">
        <v>5.5774144203737395</v>
      </c>
      <c r="P2305" s="308"/>
      <c r="Q2305" s="308"/>
      <c r="R2305" s="308">
        <v>5</v>
      </c>
    </row>
    <row r="2306" spans="1:18" ht="12.75">
      <c r="A2306" s="202" t="s">
        <v>4094</v>
      </c>
      <c r="B2306" s="201"/>
      <c r="C2306" s="201"/>
      <c r="D2306" s="201"/>
      <c r="E2306" s="201"/>
      <c r="F2306" s="201"/>
      <c r="G2306" s="201"/>
      <c r="H2306" s="201"/>
      <c r="I2306" s="201"/>
      <c r="J2306" s="201"/>
      <c r="K2306" s="201"/>
      <c r="L2306" s="201"/>
      <c r="M2306" s="201"/>
      <c r="N2306" s="201"/>
      <c r="O2306" s="201"/>
      <c r="P2306" s="201"/>
      <c r="Q2306" s="201"/>
      <c r="R2306" s="201"/>
    </row>
    <row r="2307" spans="1:18" ht="48">
      <c r="A2307" s="304">
        <v>16</v>
      </c>
      <c r="B2307" s="301" t="s">
        <v>4095</v>
      </c>
      <c r="C2307" s="305" t="s">
        <v>4096</v>
      </c>
      <c r="D2307" s="306">
        <v>1989.74</v>
      </c>
      <c r="E2307" s="306">
        <v>295.60000000000002</v>
      </c>
      <c r="F2307" s="306">
        <v>101.29</v>
      </c>
      <c r="G2307" s="306">
        <v>1592.85</v>
      </c>
      <c r="H2307" s="307">
        <v>12213.84</v>
      </c>
      <c r="I2307" s="307">
        <v>3514.58</v>
      </c>
      <c r="J2307" s="307">
        <v>696.16</v>
      </c>
      <c r="K2307" s="307">
        <v>8003.1</v>
      </c>
      <c r="L2307" s="365">
        <v>6.1384100435232742</v>
      </c>
      <c r="M2307" s="365">
        <v>11.889648173207036</v>
      </c>
      <c r="N2307" s="365">
        <v>6.8729390857932664</v>
      </c>
      <c r="O2307" s="365">
        <v>5.0243902439024399</v>
      </c>
      <c r="P2307" s="308"/>
      <c r="Q2307" s="308"/>
      <c r="R2307" s="308">
        <v>6</v>
      </c>
    </row>
    <row r="2308" spans="1:18" ht="48">
      <c r="A2308" s="304">
        <v>17</v>
      </c>
      <c r="B2308" s="301" t="s">
        <v>4097</v>
      </c>
      <c r="C2308" s="305" t="s">
        <v>4098</v>
      </c>
      <c r="D2308" s="306">
        <v>1921.19</v>
      </c>
      <c r="E2308" s="306">
        <v>227.05</v>
      </c>
      <c r="F2308" s="306">
        <v>101.29</v>
      </c>
      <c r="G2308" s="306">
        <v>1592.85</v>
      </c>
      <c r="H2308" s="307">
        <v>11398.87</v>
      </c>
      <c r="I2308" s="307">
        <v>2699.61</v>
      </c>
      <c r="J2308" s="307">
        <v>696.16</v>
      </c>
      <c r="K2308" s="307">
        <v>8003.1</v>
      </c>
      <c r="L2308" s="365">
        <v>5.9332340892884101</v>
      </c>
      <c r="M2308" s="365">
        <v>11.889936137414667</v>
      </c>
      <c r="N2308" s="365">
        <v>6.8729390857932664</v>
      </c>
      <c r="O2308" s="365">
        <v>5.0243902439024399</v>
      </c>
      <c r="P2308" s="308"/>
      <c r="Q2308" s="308"/>
      <c r="R2308" s="308">
        <v>6</v>
      </c>
    </row>
    <row r="2309" spans="1:18" ht="12.75">
      <c r="A2309" s="202" t="s">
        <v>4099</v>
      </c>
      <c r="B2309" s="201"/>
      <c r="C2309" s="201"/>
      <c r="D2309" s="201"/>
      <c r="E2309" s="201"/>
      <c r="F2309" s="201"/>
      <c r="G2309" s="201"/>
      <c r="H2309" s="201"/>
      <c r="I2309" s="201"/>
      <c r="J2309" s="201"/>
      <c r="K2309" s="201"/>
      <c r="L2309" s="201"/>
      <c r="M2309" s="201"/>
      <c r="N2309" s="201"/>
      <c r="O2309" s="201"/>
      <c r="P2309" s="201"/>
      <c r="Q2309" s="201"/>
      <c r="R2309" s="201"/>
    </row>
    <row r="2310" spans="1:18">
      <c r="A2310" s="304">
        <v>18</v>
      </c>
      <c r="B2310" s="301" t="s">
        <v>4100</v>
      </c>
      <c r="C2310" s="305" t="s">
        <v>4099</v>
      </c>
      <c r="D2310" s="306">
        <v>3117.08</v>
      </c>
      <c r="E2310" s="306">
        <v>1904.4</v>
      </c>
      <c r="F2310" s="306"/>
      <c r="G2310" s="306">
        <v>1212.68</v>
      </c>
      <c r="H2310" s="307">
        <v>29938.77</v>
      </c>
      <c r="I2310" s="307">
        <v>22644</v>
      </c>
      <c r="J2310" s="307"/>
      <c r="K2310" s="307">
        <v>7294.77</v>
      </c>
      <c r="L2310" s="365">
        <v>9.6047486750420266</v>
      </c>
      <c r="M2310" s="365">
        <v>11.890359168241966</v>
      </c>
      <c r="N2310" s="365" t="s">
        <v>138</v>
      </c>
      <c r="O2310" s="365">
        <v>6.0154121450011546</v>
      </c>
      <c r="P2310" s="308"/>
      <c r="Q2310" s="308"/>
      <c r="R2310" s="308">
        <v>7</v>
      </c>
    </row>
    <row r="2311" spans="1:18" ht="12.75">
      <c r="A2311" s="202" t="s">
        <v>4101</v>
      </c>
      <c r="B2311" s="201"/>
      <c r="C2311" s="201"/>
      <c r="D2311" s="201"/>
      <c r="E2311" s="201"/>
      <c r="F2311" s="201"/>
      <c r="G2311" s="201"/>
      <c r="H2311" s="201"/>
      <c r="I2311" s="201"/>
      <c r="J2311" s="201"/>
      <c r="K2311" s="201"/>
      <c r="L2311" s="201"/>
      <c r="M2311" s="201"/>
      <c r="N2311" s="201"/>
      <c r="O2311" s="201"/>
      <c r="P2311" s="201"/>
      <c r="Q2311" s="201"/>
      <c r="R2311" s="201"/>
    </row>
    <row r="2312" spans="1:18">
      <c r="A2312" s="304">
        <v>19</v>
      </c>
      <c r="B2312" s="301" t="s">
        <v>4102</v>
      </c>
      <c r="C2312" s="305" t="s">
        <v>4101</v>
      </c>
      <c r="D2312" s="306">
        <v>21.36</v>
      </c>
      <c r="E2312" s="306">
        <v>21.36</v>
      </c>
      <c r="F2312" s="306"/>
      <c r="G2312" s="306"/>
      <c r="H2312" s="307">
        <v>253.97</v>
      </c>
      <c r="I2312" s="307">
        <v>253.97</v>
      </c>
      <c r="J2312" s="307"/>
      <c r="K2312" s="307"/>
      <c r="L2312" s="365">
        <v>11.889981273408241</v>
      </c>
      <c r="M2312" s="365">
        <v>11.889981273408241</v>
      </c>
      <c r="N2312" s="365" t="s">
        <v>138</v>
      </c>
      <c r="O2312" s="365" t="s">
        <v>138</v>
      </c>
      <c r="P2312" s="308"/>
      <c r="Q2312" s="308"/>
      <c r="R2312" s="308">
        <v>8</v>
      </c>
    </row>
    <row r="2313" spans="1:18" ht="12.75">
      <c r="A2313" s="202" t="s">
        <v>4103</v>
      </c>
      <c r="B2313" s="201"/>
      <c r="C2313" s="201"/>
      <c r="D2313" s="201"/>
      <c r="E2313" s="201"/>
      <c r="F2313" s="201"/>
      <c r="G2313" s="201"/>
      <c r="H2313" s="201"/>
      <c r="I2313" s="201"/>
      <c r="J2313" s="201"/>
      <c r="K2313" s="201"/>
      <c r="L2313" s="201"/>
      <c r="M2313" s="201"/>
      <c r="N2313" s="201"/>
      <c r="O2313" s="201"/>
      <c r="P2313" s="201"/>
      <c r="Q2313" s="201"/>
      <c r="R2313" s="201"/>
    </row>
    <row r="2314" spans="1:18" ht="48">
      <c r="A2314" s="304">
        <v>20</v>
      </c>
      <c r="B2314" s="301" t="s">
        <v>4104</v>
      </c>
      <c r="C2314" s="305" t="s">
        <v>4105</v>
      </c>
      <c r="D2314" s="306">
        <v>9204.58</v>
      </c>
      <c r="E2314" s="306">
        <v>371.11</v>
      </c>
      <c r="F2314" s="306">
        <v>205.64</v>
      </c>
      <c r="G2314" s="306">
        <v>8627.83</v>
      </c>
      <c r="H2314" s="307">
        <v>68404.259999999995</v>
      </c>
      <c r="I2314" s="307">
        <v>4412.57</v>
      </c>
      <c r="J2314" s="307">
        <v>1164.56</v>
      </c>
      <c r="K2314" s="307">
        <v>62827.13</v>
      </c>
      <c r="L2314" s="365">
        <v>7.4315460346914248</v>
      </c>
      <c r="M2314" s="365">
        <v>11.890194282018808</v>
      </c>
      <c r="N2314" s="365">
        <v>5.6631005640925887</v>
      </c>
      <c r="O2314" s="365">
        <v>7.2819156149344622</v>
      </c>
      <c r="P2314" s="308"/>
      <c r="Q2314" s="308"/>
      <c r="R2314" s="308">
        <v>9</v>
      </c>
    </row>
    <row r="2315" spans="1:18" ht="48">
      <c r="A2315" s="304">
        <v>21</v>
      </c>
      <c r="B2315" s="301" t="s">
        <v>4106</v>
      </c>
      <c r="C2315" s="305" t="s">
        <v>4107</v>
      </c>
      <c r="D2315" s="306">
        <v>9403.36</v>
      </c>
      <c r="E2315" s="306">
        <v>431.79</v>
      </c>
      <c r="F2315" s="306">
        <v>343.74</v>
      </c>
      <c r="G2315" s="306">
        <v>8627.83</v>
      </c>
      <c r="H2315" s="307">
        <v>69944.399999999994</v>
      </c>
      <c r="I2315" s="307">
        <v>5134.12</v>
      </c>
      <c r="J2315" s="307">
        <v>1983.15</v>
      </c>
      <c r="K2315" s="307">
        <v>62827.13</v>
      </c>
      <c r="L2315" s="365">
        <v>7.4382348437154366</v>
      </c>
      <c r="M2315" s="365">
        <v>11.890317052270779</v>
      </c>
      <c r="N2315" s="365">
        <v>5.7693314714609878</v>
      </c>
      <c r="O2315" s="365">
        <v>7.2819156149344622</v>
      </c>
      <c r="P2315" s="308"/>
      <c r="Q2315" s="308"/>
      <c r="R2315" s="308">
        <v>9</v>
      </c>
    </row>
    <row r="2316" spans="1:18" ht="12.75">
      <c r="A2316" s="202" t="s">
        <v>4108</v>
      </c>
      <c r="B2316" s="201"/>
      <c r="C2316" s="201"/>
      <c r="D2316" s="201"/>
      <c r="E2316" s="201"/>
      <c r="F2316" s="201"/>
      <c r="G2316" s="201"/>
      <c r="H2316" s="201"/>
      <c r="I2316" s="201"/>
      <c r="J2316" s="201"/>
      <c r="K2316" s="201"/>
      <c r="L2316" s="201"/>
      <c r="M2316" s="201"/>
      <c r="N2316" s="201"/>
      <c r="O2316" s="201"/>
      <c r="P2316" s="201"/>
      <c r="Q2316" s="201"/>
      <c r="R2316" s="201"/>
    </row>
    <row r="2317" spans="1:18" ht="36">
      <c r="A2317" s="304">
        <v>22</v>
      </c>
      <c r="B2317" s="301" t="s">
        <v>4109</v>
      </c>
      <c r="C2317" s="305" t="s">
        <v>4110</v>
      </c>
      <c r="D2317" s="306">
        <v>48.47</v>
      </c>
      <c r="E2317" s="306">
        <v>48.47</v>
      </c>
      <c r="F2317" s="306"/>
      <c r="G2317" s="306"/>
      <c r="H2317" s="307">
        <v>576.29999999999995</v>
      </c>
      <c r="I2317" s="307">
        <v>576.29999999999995</v>
      </c>
      <c r="J2317" s="307"/>
      <c r="K2317" s="307"/>
      <c r="L2317" s="365">
        <v>11.889828760057767</v>
      </c>
      <c r="M2317" s="365">
        <v>11.889828760057767</v>
      </c>
      <c r="N2317" s="365" t="s">
        <v>138</v>
      </c>
      <c r="O2317" s="365" t="s">
        <v>138</v>
      </c>
      <c r="P2317" s="308"/>
      <c r="Q2317" s="308"/>
      <c r="R2317" s="308">
        <v>10</v>
      </c>
    </row>
    <row r="2318" spans="1:18" ht="36">
      <c r="A2318" s="304">
        <v>23</v>
      </c>
      <c r="B2318" s="301" t="s">
        <v>4111</v>
      </c>
      <c r="C2318" s="305" t="s">
        <v>4112</v>
      </c>
      <c r="D2318" s="306">
        <v>59.02</v>
      </c>
      <c r="E2318" s="306">
        <v>59.02</v>
      </c>
      <c r="F2318" s="306"/>
      <c r="G2318" s="306"/>
      <c r="H2318" s="307">
        <v>701.67</v>
      </c>
      <c r="I2318" s="307">
        <v>701.67</v>
      </c>
      <c r="J2318" s="307"/>
      <c r="K2318" s="307"/>
      <c r="L2318" s="365">
        <v>11.888681802778718</v>
      </c>
      <c r="M2318" s="365">
        <v>11.888681802778718</v>
      </c>
      <c r="N2318" s="365" t="s">
        <v>138</v>
      </c>
      <c r="O2318" s="365" t="s">
        <v>138</v>
      </c>
      <c r="P2318" s="308"/>
      <c r="Q2318" s="308"/>
      <c r="R2318" s="308">
        <v>10</v>
      </c>
    </row>
    <row r="2319" spans="1:18" ht="24">
      <c r="A2319" s="304">
        <v>24</v>
      </c>
      <c r="B2319" s="301" t="s">
        <v>4113</v>
      </c>
      <c r="C2319" s="305" t="s">
        <v>4114</v>
      </c>
      <c r="D2319" s="306">
        <v>39.96</v>
      </c>
      <c r="E2319" s="306">
        <v>39.96</v>
      </c>
      <c r="F2319" s="306"/>
      <c r="G2319" s="306"/>
      <c r="H2319" s="307">
        <v>475.11</v>
      </c>
      <c r="I2319" s="307">
        <v>475.11</v>
      </c>
      <c r="J2319" s="307"/>
      <c r="K2319" s="307"/>
      <c r="L2319" s="365">
        <v>11.88963963963964</v>
      </c>
      <c r="M2319" s="365">
        <v>11.88963963963964</v>
      </c>
      <c r="N2319" s="365" t="s">
        <v>138</v>
      </c>
      <c r="O2319" s="365" t="s">
        <v>138</v>
      </c>
      <c r="P2319" s="308"/>
      <c r="Q2319" s="308"/>
      <c r="R2319" s="308">
        <v>10</v>
      </c>
    </row>
    <row r="2320" spans="1:18" ht="36">
      <c r="A2320" s="304">
        <v>25</v>
      </c>
      <c r="B2320" s="301" t="s">
        <v>4115</v>
      </c>
      <c r="C2320" s="305" t="s">
        <v>4116</v>
      </c>
      <c r="D2320" s="306">
        <v>64.010000000000005</v>
      </c>
      <c r="E2320" s="306">
        <v>60.87</v>
      </c>
      <c r="F2320" s="306">
        <v>3.14</v>
      </c>
      <c r="G2320" s="306"/>
      <c r="H2320" s="307">
        <v>737.46</v>
      </c>
      <c r="I2320" s="307">
        <v>723.67</v>
      </c>
      <c r="J2320" s="307">
        <v>13.79</v>
      </c>
      <c r="K2320" s="307"/>
      <c r="L2320" s="365">
        <v>11.52101234182159</v>
      </c>
      <c r="M2320" s="365">
        <v>11.888779365861673</v>
      </c>
      <c r="N2320" s="365">
        <v>4.3917197452229297</v>
      </c>
      <c r="O2320" s="365" t="s">
        <v>138</v>
      </c>
      <c r="P2320" s="308"/>
      <c r="Q2320" s="308"/>
      <c r="R2320" s="308">
        <v>10</v>
      </c>
    </row>
    <row r="2321" spans="1:18" ht="36">
      <c r="A2321" s="304">
        <v>26</v>
      </c>
      <c r="B2321" s="301" t="s">
        <v>4117</v>
      </c>
      <c r="C2321" s="305" t="s">
        <v>4118</v>
      </c>
      <c r="D2321" s="306">
        <v>78.010000000000005</v>
      </c>
      <c r="E2321" s="306">
        <v>74.19</v>
      </c>
      <c r="F2321" s="306">
        <v>3.82</v>
      </c>
      <c r="G2321" s="306"/>
      <c r="H2321" s="307">
        <v>898.82</v>
      </c>
      <c r="I2321" s="307">
        <v>882.04</v>
      </c>
      <c r="J2321" s="307">
        <v>16.78</v>
      </c>
      <c r="K2321" s="307"/>
      <c r="L2321" s="365">
        <v>11.521856172285604</v>
      </c>
      <c r="M2321" s="365">
        <v>11.888933818573932</v>
      </c>
      <c r="N2321" s="365">
        <v>4.3926701570680633</v>
      </c>
      <c r="O2321" s="365" t="s">
        <v>138</v>
      </c>
      <c r="P2321" s="308"/>
      <c r="Q2321" s="308"/>
      <c r="R2321" s="308">
        <v>10</v>
      </c>
    </row>
    <row r="2322" spans="1:18" ht="24">
      <c r="A2322" s="304">
        <v>27</v>
      </c>
      <c r="B2322" s="301" t="s">
        <v>4119</v>
      </c>
      <c r="C2322" s="305" t="s">
        <v>4120</v>
      </c>
      <c r="D2322" s="306">
        <v>53.01</v>
      </c>
      <c r="E2322" s="306">
        <v>50.41</v>
      </c>
      <c r="F2322" s="306">
        <v>2.6</v>
      </c>
      <c r="G2322" s="306"/>
      <c r="H2322" s="307">
        <v>610.80999999999995</v>
      </c>
      <c r="I2322" s="307">
        <v>599.39</v>
      </c>
      <c r="J2322" s="307">
        <v>11.42</v>
      </c>
      <c r="K2322" s="307"/>
      <c r="L2322" s="365">
        <v>11.522542916430861</v>
      </c>
      <c r="M2322" s="365">
        <v>11.890299543741321</v>
      </c>
      <c r="N2322" s="365">
        <v>4.3923076923076918</v>
      </c>
      <c r="O2322" s="365" t="s">
        <v>138</v>
      </c>
      <c r="P2322" s="308"/>
      <c r="Q2322" s="308"/>
      <c r="R2322" s="308">
        <v>10</v>
      </c>
    </row>
    <row r="2323" spans="1:18" ht="12.75">
      <c r="A2323" s="202" t="s">
        <v>4121</v>
      </c>
      <c r="B2323" s="201"/>
      <c r="C2323" s="201"/>
      <c r="D2323" s="201"/>
      <c r="E2323" s="201"/>
      <c r="F2323" s="201"/>
      <c r="G2323" s="201"/>
      <c r="H2323" s="201"/>
      <c r="I2323" s="201"/>
      <c r="J2323" s="201"/>
      <c r="K2323" s="201"/>
      <c r="L2323" s="201"/>
      <c r="M2323" s="201"/>
      <c r="N2323" s="201"/>
      <c r="O2323" s="201"/>
      <c r="P2323" s="201"/>
      <c r="Q2323" s="201"/>
      <c r="R2323" s="201"/>
    </row>
    <row r="2324" spans="1:18" ht="48">
      <c r="A2324" s="304">
        <v>28</v>
      </c>
      <c r="B2324" s="301" t="s">
        <v>4122</v>
      </c>
      <c r="C2324" s="305" t="s">
        <v>4123</v>
      </c>
      <c r="D2324" s="306">
        <v>45.6</v>
      </c>
      <c r="E2324" s="306">
        <v>45.6</v>
      </c>
      <c r="F2324" s="306"/>
      <c r="G2324" s="306"/>
      <c r="H2324" s="307">
        <v>542.20000000000005</v>
      </c>
      <c r="I2324" s="307">
        <v>542.20000000000005</v>
      </c>
      <c r="J2324" s="307"/>
      <c r="K2324" s="307"/>
      <c r="L2324" s="365">
        <v>11.890350877192983</v>
      </c>
      <c r="M2324" s="365">
        <v>11.890350877192983</v>
      </c>
      <c r="N2324" s="365" t="s">
        <v>138</v>
      </c>
      <c r="O2324" s="365" t="s">
        <v>138</v>
      </c>
      <c r="P2324" s="308"/>
      <c r="Q2324" s="308"/>
      <c r="R2324" s="308">
        <v>11</v>
      </c>
    </row>
    <row r="2325" spans="1:18" ht="48">
      <c r="A2325" s="304">
        <v>29</v>
      </c>
      <c r="B2325" s="301" t="s">
        <v>4124</v>
      </c>
      <c r="C2325" s="305" t="s">
        <v>4125</v>
      </c>
      <c r="D2325" s="306">
        <v>55.13</v>
      </c>
      <c r="E2325" s="306">
        <v>55.13</v>
      </c>
      <c r="F2325" s="306"/>
      <c r="G2325" s="306"/>
      <c r="H2325" s="307">
        <v>655.48</v>
      </c>
      <c r="I2325" s="307">
        <v>655.48</v>
      </c>
      <c r="J2325" s="307"/>
      <c r="K2325" s="307"/>
      <c r="L2325" s="365">
        <v>11.889715218574279</v>
      </c>
      <c r="M2325" s="365">
        <v>11.889715218574279</v>
      </c>
      <c r="N2325" s="365" t="s">
        <v>138</v>
      </c>
      <c r="O2325" s="365" t="s">
        <v>138</v>
      </c>
      <c r="P2325" s="308"/>
      <c r="Q2325" s="308"/>
      <c r="R2325" s="308">
        <v>11</v>
      </c>
    </row>
    <row r="2326" spans="1:18" ht="48">
      <c r="A2326" s="304">
        <v>30</v>
      </c>
      <c r="B2326" s="301" t="s">
        <v>4126</v>
      </c>
      <c r="C2326" s="305" t="s">
        <v>4127</v>
      </c>
      <c r="D2326" s="306">
        <v>67.53</v>
      </c>
      <c r="E2326" s="306">
        <v>67.53</v>
      </c>
      <c r="F2326" s="306"/>
      <c r="G2326" s="306"/>
      <c r="H2326" s="307">
        <v>802.85</v>
      </c>
      <c r="I2326" s="307">
        <v>802.85</v>
      </c>
      <c r="J2326" s="307"/>
      <c r="K2326" s="307"/>
      <c r="L2326" s="365">
        <v>11.888790167333037</v>
      </c>
      <c r="M2326" s="365">
        <v>11.888790167333037</v>
      </c>
      <c r="N2326" s="365" t="s">
        <v>138</v>
      </c>
      <c r="O2326" s="365" t="s">
        <v>138</v>
      </c>
      <c r="P2326" s="308"/>
      <c r="Q2326" s="308"/>
      <c r="R2326" s="308">
        <v>11</v>
      </c>
    </row>
    <row r="2327" spans="1:18" ht="48">
      <c r="A2327" s="304">
        <v>31</v>
      </c>
      <c r="B2327" s="301" t="s">
        <v>4128</v>
      </c>
      <c r="C2327" s="305" t="s">
        <v>4129</v>
      </c>
      <c r="D2327" s="306">
        <v>59.02</v>
      </c>
      <c r="E2327" s="306">
        <v>59.02</v>
      </c>
      <c r="F2327" s="306"/>
      <c r="G2327" s="306"/>
      <c r="H2327" s="307">
        <v>701.67</v>
      </c>
      <c r="I2327" s="307">
        <v>701.67</v>
      </c>
      <c r="J2327" s="307"/>
      <c r="K2327" s="307"/>
      <c r="L2327" s="365">
        <v>11.888681802778718</v>
      </c>
      <c r="M2327" s="365">
        <v>11.888681802778718</v>
      </c>
      <c r="N2327" s="365" t="s">
        <v>138</v>
      </c>
      <c r="O2327" s="365" t="s">
        <v>138</v>
      </c>
      <c r="P2327" s="308"/>
      <c r="Q2327" s="308"/>
      <c r="R2327" s="308">
        <v>11</v>
      </c>
    </row>
    <row r="2328" spans="1:18" ht="48">
      <c r="A2328" s="304">
        <v>32</v>
      </c>
      <c r="B2328" s="301" t="s">
        <v>4130</v>
      </c>
      <c r="C2328" s="305" t="s">
        <v>4131</v>
      </c>
      <c r="D2328" s="306">
        <v>88.52</v>
      </c>
      <c r="E2328" s="306">
        <v>88.52</v>
      </c>
      <c r="F2328" s="306"/>
      <c r="G2328" s="306"/>
      <c r="H2328" s="307">
        <v>1052.51</v>
      </c>
      <c r="I2328" s="307">
        <v>1052.51</v>
      </c>
      <c r="J2328" s="307"/>
      <c r="K2328" s="307"/>
      <c r="L2328" s="365">
        <v>11.890081337550836</v>
      </c>
      <c r="M2328" s="365">
        <v>11.890081337550836</v>
      </c>
      <c r="N2328" s="365" t="s">
        <v>138</v>
      </c>
      <c r="O2328" s="365" t="s">
        <v>138</v>
      </c>
      <c r="P2328" s="308"/>
      <c r="Q2328" s="308"/>
      <c r="R2328" s="308">
        <v>11</v>
      </c>
    </row>
    <row r="2329" spans="1:18" ht="48">
      <c r="A2329" s="304">
        <v>33</v>
      </c>
      <c r="B2329" s="301" t="s">
        <v>4132</v>
      </c>
      <c r="C2329" s="305" t="s">
        <v>4133</v>
      </c>
      <c r="D2329" s="306">
        <v>65.680000000000007</v>
      </c>
      <c r="E2329" s="306">
        <v>65.680000000000007</v>
      </c>
      <c r="F2329" s="306"/>
      <c r="G2329" s="306"/>
      <c r="H2329" s="307">
        <v>780.86</v>
      </c>
      <c r="I2329" s="307">
        <v>780.86</v>
      </c>
      <c r="J2329" s="307"/>
      <c r="K2329" s="307"/>
      <c r="L2329" s="365">
        <v>11.888855054811204</v>
      </c>
      <c r="M2329" s="365">
        <v>11.888855054811204</v>
      </c>
      <c r="N2329" s="365" t="s">
        <v>138</v>
      </c>
      <c r="O2329" s="365" t="s">
        <v>138</v>
      </c>
      <c r="P2329" s="308"/>
      <c r="Q2329" s="308"/>
      <c r="R2329" s="308">
        <v>11</v>
      </c>
    </row>
    <row r="2330" spans="1:18" ht="48">
      <c r="A2330" s="304">
        <v>34</v>
      </c>
      <c r="B2330" s="301" t="s">
        <v>4134</v>
      </c>
      <c r="C2330" s="305" t="s">
        <v>4135</v>
      </c>
      <c r="D2330" s="306">
        <v>79.92</v>
      </c>
      <c r="E2330" s="306">
        <v>79.92</v>
      </c>
      <c r="F2330" s="306"/>
      <c r="G2330" s="306"/>
      <c r="H2330" s="307">
        <v>950.23</v>
      </c>
      <c r="I2330" s="307">
        <v>950.23</v>
      </c>
      <c r="J2330" s="307"/>
      <c r="K2330" s="307"/>
      <c r="L2330" s="365">
        <v>11.889764764764765</v>
      </c>
      <c r="M2330" s="365">
        <v>11.889764764764765</v>
      </c>
      <c r="N2330" s="365" t="s">
        <v>138</v>
      </c>
      <c r="O2330" s="365" t="s">
        <v>138</v>
      </c>
      <c r="P2330" s="308"/>
      <c r="Q2330" s="308"/>
      <c r="R2330" s="308">
        <v>11</v>
      </c>
    </row>
    <row r="2331" spans="1:18" ht="48">
      <c r="A2331" s="304">
        <v>35</v>
      </c>
      <c r="B2331" s="301" t="s">
        <v>4136</v>
      </c>
      <c r="C2331" s="305" t="s">
        <v>4137</v>
      </c>
      <c r="D2331" s="306">
        <v>98.05</v>
      </c>
      <c r="E2331" s="306">
        <v>98.05</v>
      </c>
      <c r="F2331" s="306"/>
      <c r="G2331" s="306"/>
      <c r="H2331" s="307">
        <v>1165.79</v>
      </c>
      <c r="I2331" s="307">
        <v>1165.79</v>
      </c>
      <c r="J2331" s="307"/>
      <c r="K2331" s="307"/>
      <c r="L2331" s="365">
        <v>11.889750127485977</v>
      </c>
      <c r="M2331" s="365">
        <v>11.889750127485977</v>
      </c>
      <c r="N2331" s="365" t="s">
        <v>138</v>
      </c>
      <c r="O2331" s="365" t="s">
        <v>138</v>
      </c>
      <c r="P2331" s="308"/>
      <c r="Q2331" s="308"/>
      <c r="R2331" s="308">
        <v>11</v>
      </c>
    </row>
    <row r="2332" spans="1:18" ht="48">
      <c r="A2332" s="304">
        <v>36</v>
      </c>
      <c r="B2332" s="301" t="s">
        <v>4138</v>
      </c>
      <c r="C2332" s="305" t="s">
        <v>4139</v>
      </c>
      <c r="D2332" s="306">
        <v>84.73</v>
      </c>
      <c r="E2332" s="306">
        <v>84.73</v>
      </c>
      <c r="F2332" s="306"/>
      <c r="G2332" s="306"/>
      <c r="H2332" s="307">
        <v>1007.42</v>
      </c>
      <c r="I2332" s="307">
        <v>1007.42</v>
      </c>
      <c r="J2332" s="307"/>
      <c r="K2332" s="307"/>
      <c r="L2332" s="365">
        <v>11.889767496754395</v>
      </c>
      <c r="M2332" s="365">
        <v>11.889767496754395</v>
      </c>
      <c r="N2332" s="365" t="s">
        <v>138</v>
      </c>
      <c r="O2332" s="365" t="s">
        <v>138</v>
      </c>
      <c r="P2332" s="308"/>
      <c r="Q2332" s="308"/>
      <c r="R2332" s="308">
        <v>11</v>
      </c>
    </row>
    <row r="2333" spans="1:18" ht="48">
      <c r="A2333" s="304">
        <v>37</v>
      </c>
      <c r="B2333" s="301" t="s">
        <v>4140</v>
      </c>
      <c r="C2333" s="305" t="s">
        <v>4141</v>
      </c>
      <c r="D2333" s="306">
        <v>129.5</v>
      </c>
      <c r="E2333" s="306">
        <v>129.5</v>
      </c>
      <c r="F2333" s="306"/>
      <c r="G2333" s="306"/>
      <c r="H2333" s="307">
        <v>1539.72</v>
      </c>
      <c r="I2333" s="307">
        <v>1539.72</v>
      </c>
      <c r="J2333" s="307"/>
      <c r="K2333" s="307"/>
      <c r="L2333" s="365">
        <v>11.88972972972973</v>
      </c>
      <c r="M2333" s="365">
        <v>11.88972972972973</v>
      </c>
      <c r="N2333" s="365" t="s">
        <v>138</v>
      </c>
      <c r="O2333" s="365" t="s">
        <v>138</v>
      </c>
      <c r="P2333" s="308"/>
      <c r="Q2333" s="308"/>
      <c r="R2333" s="308">
        <v>11</v>
      </c>
    </row>
    <row r="2334" spans="1:18" ht="48">
      <c r="A2334" s="304">
        <v>38</v>
      </c>
      <c r="B2334" s="301" t="s">
        <v>4142</v>
      </c>
      <c r="C2334" s="305" t="s">
        <v>4143</v>
      </c>
      <c r="D2334" s="306">
        <v>57.07</v>
      </c>
      <c r="E2334" s="306">
        <v>57.07</v>
      </c>
      <c r="F2334" s="306"/>
      <c r="G2334" s="306"/>
      <c r="H2334" s="307">
        <v>678.58</v>
      </c>
      <c r="I2334" s="307">
        <v>678.58</v>
      </c>
      <c r="J2334" s="307"/>
      <c r="K2334" s="307"/>
      <c r="L2334" s="365">
        <v>11.89031014543543</v>
      </c>
      <c r="M2334" s="365">
        <v>11.89031014543543</v>
      </c>
      <c r="N2334" s="365" t="s">
        <v>138</v>
      </c>
      <c r="O2334" s="365" t="s">
        <v>138</v>
      </c>
      <c r="P2334" s="308"/>
      <c r="Q2334" s="308"/>
      <c r="R2334" s="308">
        <v>11</v>
      </c>
    </row>
    <row r="2335" spans="1:18" ht="48">
      <c r="A2335" s="304">
        <v>39</v>
      </c>
      <c r="B2335" s="301" t="s">
        <v>4144</v>
      </c>
      <c r="C2335" s="305" t="s">
        <v>4145</v>
      </c>
      <c r="D2335" s="306">
        <v>69.47</v>
      </c>
      <c r="E2335" s="306">
        <v>69.47</v>
      </c>
      <c r="F2335" s="306"/>
      <c r="G2335" s="306"/>
      <c r="H2335" s="307">
        <v>825.95</v>
      </c>
      <c r="I2335" s="307">
        <v>825.95</v>
      </c>
      <c r="J2335" s="307"/>
      <c r="K2335" s="307"/>
      <c r="L2335" s="365">
        <v>11.889304735857205</v>
      </c>
      <c r="M2335" s="365">
        <v>11.889304735857205</v>
      </c>
      <c r="N2335" s="365" t="s">
        <v>138</v>
      </c>
      <c r="O2335" s="365" t="s">
        <v>138</v>
      </c>
      <c r="P2335" s="308"/>
      <c r="Q2335" s="308"/>
      <c r="R2335" s="308">
        <v>11</v>
      </c>
    </row>
    <row r="2336" spans="1:18" ht="48">
      <c r="A2336" s="304">
        <v>40</v>
      </c>
      <c r="B2336" s="301" t="s">
        <v>4146</v>
      </c>
      <c r="C2336" s="305" t="s">
        <v>4147</v>
      </c>
      <c r="D2336" s="306">
        <v>95.28</v>
      </c>
      <c r="E2336" s="306">
        <v>95.28</v>
      </c>
      <c r="F2336" s="306"/>
      <c r="G2336" s="306"/>
      <c r="H2336" s="307">
        <v>1132.79</v>
      </c>
      <c r="I2336" s="307">
        <v>1132.79</v>
      </c>
      <c r="J2336" s="307"/>
      <c r="K2336" s="307"/>
      <c r="L2336" s="365">
        <v>11.889063811922753</v>
      </c>
      <c r="M2336" s="365">
        <v>11.889063811922753</v>
      </c>
      <c r="N2336" s="365" t="s">
        <v>138</v>
      </c>
      <c r="O2336" s="365" t="s">
        <v>138</v>
      </c>
      <c r="P2336" s="308"/>
      <c r="Q2336" s="308"/>
      <c r="R2336" s="308">
        <v>11</v>
      </c>
    </row>
    <row r="2337" spans="1:18" ht="48">
      <c r="A2337" s="304">
        <v>41</v>
      </c>
      <c r="B2337" s="301" t="s">
        <v>4148</v>
      </c>
      <c r="C2337" s="305" t="s">
        <v>4149</v>
      </c>
      <c r="D2337" s="306">
        <v>75.2</v>
      </c>
      <c r="E2337" s="306">
        <v>75.2</v>
      </c>
      <c r="F2337" s="306"/>
      <c r="G2337" s="306"/>
      <c r="H2337" s="307">
        <v>894.14</v>
      </c>
      <c r="I2337" s="307">
        <v>894.14</v>
      </c>
      <c r="J2337" s="307"/>
      <c r="K2337" s="307"/>
      <c r="L2337" s="365">
        <v>11.890159574468084</v>
      </c>
      <c r="M2337" s="365">
        <v>11.890159574468084</v>
      </c>
      <c r="N2337" s="365" t="s">
        <v>138</v>
      </c>
      <c r="O2337" s="365" t="s">
        <v>138</v>
      </c>
      <c r="P2337" s="308"/>
      <c r="Q2337" s="308"/>
      <c r="R2337" s="308">
        <v>11</v>
      </c>
    </row>
    <row r="2338" spans="1:18" ht="48">
      <c r="A2338" s="304">
        <v>42</v>
      </c>
      <c r="B2338" s="301" t="s">
        <v>4150</v>
      </c>
      <c r="C2338" s="305" t="s">
        <v>4151</v>
      </c>
      <c r="D2338" s="306">
        <v>112.85</v>
      </c>
      <c r="E2338" s="306">
        <v>112.85</v>
      </c>
      <c r="F2338" s="306"/>
      <c r="G2338" s="306"/>
      <c r="H2338" s="307">
        <v>1341.76</v>
      </c>
      <c r="I2338" s="307">
        <v>1341.76</v>
      </c>
      <c r="J2338" s="307"/>
      <c r="K2338" s="307"/>
      <c r="L2338" s="365">
        <v>11.889765175011076</v>
      </c>
      <c r="M2338" s="365">
        <v>11.889765175011076</v>
      </c>
      <c r="N2338" s="365" t="s">
        <v>138</v>
      </c>
      <c r="O2338" s="365" t="s">
        <v>138</v>
      </c>
      <c r="P2338" s="308"/>
      <c r="Q2338" s="308"/>
      <c r="R2338" s="308">
        <v>11</v>
      </c>
    </row>
    <row r="2339" spans="1:18" ht="48">
      <c r="A2339" s="304">
        <v>43</v>
      </c>
      <c r="B2339" s="301" t="s">
        <v>4152</v>
      </c>
      <c r="C2339" s="305" t="s">
        <v>4153</v>
      </c>
      <c r="D2339" s="306">
        <v>82.79</v>
      </c>
      <c r="E2339" s="306">
        <v>82.79</v>
      </c>
      <c r="F2339" s="306"/>
      <c r="G2339" s="306"/>
      <c r="H2339" s="307">
        <v>984.32</v>
      </c>
      <c r="I2339" s="307">
        <v>984.32</v>
      </c>
      <c r="J2339" s="307"/>
      <c r="K2339" s="307"/>
      <c r="L2339" s="365">
        <v>11.889358618190602</v>
      </c>
      <c r="M2339" s="365">
        <v>11.889358618190602</v>
      </c>
      <c r="N2339" s="365" t="s">
        <v>138</v>
      </c>
      <c r="O2339" s="365" t="s">
        <v>138</v>
      </c>
      <c r="P2339" s="308"/>
      <c r="Q2339" s="308"/>
      <c r="R2339" s="308">
        <v>11</v>
      </c>
    </row>
    <row r="2340" spans="1:18" ht="48">
      <c r="A2340" s="304">
        <v>44</v>
      </c>
      <c r="B2340" s="301" t="s">
        <v>4154</v>
      </c>
      <c r="C2340" s="305" t="s">
        <v>4155</v>
      </c>
      <c r="D2340" s="306">
        <v>100.83</v>
      </c>
      <c r="E2340" s="306">
        <v>100.83</v>
      </c>
      <c r="F2340" s="306"/>
      <c r="G2340" s="306"/>
      <c r="H2340" s="307">
        <v>1198.78</v>
      </c>
      <c r="I2340" s="307">
        <v>1198.78</v>
      </c>
      <c r="J2340" s="307"/>
      <c r="K2340" s="307"/>
      <c r="L2340" s="365">
        <v>11.88912030149757</v>
      </c>
      <c r="M2340" s="365">
        <v>11.88912030149757</v>
      </c>
      <c r="N2340" s="365" t="s">
        <v>138</v>
      </c>
      <c r="O2340" s="365" t="s">
        <v>138</v>
      </c>
      <c r="P2340" s="308"/>
      <c r="Q2340" s="308"/>
      <c r="R2340" s="308">
        <v>11</v>
      </c>
    </row>
    <row r="2341" spans="1:18" ht="48">
      <c r="A2341" s="304">
        <v>45</v>
      </c>
      <c r="B2341" s="301" t="s">
        <v>4156</v>
      </c>
      <c r="C2341" s="305" t="s">
        <v>4157</v>
      </c>
      <c r="D2341" s="306">
        <v>125.8</v>
      </c>
      <c r="E2341" s="306">
        <v>125.8</v>
      </c>
      <c r="F2341" s="306"/>
      <c r="G2341" s="306"/>
      <c r="H2341" s="307">
        <v>1495.73</v>
      </c>
      <c r="I2341" s="307">
        <v>1495.73</v>
      </c>
      <c r="J2341" s="307"/>
      <c r="K2341" s="307"/>
      <c r="L2341" s="365">
        <v>11.889745627980922</v>
      </c>
      <c r="M2341" s="365">
        <v>11.889745627980922</v>
      </c>
      <c r="N2341" s="365" t="s">
        <v>138</v>
      </c>
      <c r="O2341" s="365" t="s">
        <v>138</v>
      </c>
      <c r="P2341" s="308"/>
      <c r="Q2341" s="308"/>
      <c r="R2341" s="308">
        <v>11</v>
      </c>
    </row>
    <row r="2342" spans="1:18" ht="48">
      <c r="A2342" s="304">
        <v>46</v>
      </c>
      <c r="B2342" s="301" t="s">
        <v>4158</v>
      </c>
      <c r="C2342" s="305" t="s">
        <v>4159</v>
      </c>
      <c r="D2342" s="306">
        <v>109.15</v>
      </c>
      <c r="E2342" s="306">
        <v>109.15</v>
      </c>
      <c r="F2342" s="306"/>
      <c r="G2342" s="306"/>
      <c r="H2342" s="307">
        <v>1297.76</v>
      </c>
      <c r="I2342" s="307">
        <v>1297.76</v>
      </c>
      <c r="J2342" s="307"/>
      <c r="K2342" s="307"/>
      <c r="L2342" s="365">
        <v>11.889693082913421</v>
      </c>
      <c r="M2342" s="365">
        <v>11.889693082913421</v>
      </c>
      <c r="N2342" s="365" t="s">
        <v>138</v>
      </c>
      <c r="O2342" s="365" t="s">
        <v>138</v>
      </c>
      <c r="P2342" s="308"/>
      <c r="Q2342" s="308"/>
      <c r="R2342" s="308">
        <v>11</v>
      </c>
    </row>
    <row r="2343" spans="1:18" ht="48">
      <c r="A2343" s="304">
        <v>47</v>
      </c>
      <c r="B2343" s="301" t="s">
        <v>4160</v>
      </c>
      <c r="C2343" s="305" t="s">
        <v>4161</v>
      </c>
      <c r="D2343" s="306">
        <v>166.5</v>
      </c>
      <c r="E2343" s="306">
        <v>166.5</v>
      </c>
      <c r="F2343" s="306"/>
      <c r="G2343" s="306"/>
      <c r="H2343" s="307">
        <v>1979.64</v>
      </c>
      <c r="I2343" s="307">
        <v>1979.64</v>
      </c>
      <c r="J2343" s="307"/>
      <c r="K2343" s="307"/>
      <c r="L2343" s="365">
        <v>11.88972972972973</v>
      </c>
      <c r="M2343" s="365">
        <v>11.88972972972973</v>
      </c>
      <c r="N2343" s="365" t="s">
        <v>138</v>
      </c>
      <c r="O2343" s="365" t="s">
        <v>138</v>
      </c>
      <c r="P2343" s="308"/>
      <c r="Q2343" s="308"/>
      <c r="R2343" s="308">
        <v>11</v>
      </c>
    </row>
    <row r="2344" spans="1:18" ht="12.75">
      <c r="A2344" s="202" t="s">
        <v>4162</v>
      </c>
      <c r="B2344" s="201"/>
      <c r="C2344" s="201"/>
      <c r="D2344" s="201"/>
      <c r="E2344" s="201"/>
      <c r="F2344" s="201"/>
      <c r="G2344" s="201"/>
      <c r="H2344" s="201"/>
      <c r="I2344" s="201"/>
      <c r="J2344" s="201"/>
      <c r="K2344" s="201"/>
      <c r="L2344" s="201"/>
      <c r="M2344" s="201"/>
      <c r="N2344" s="201"/>
      <c r="O2344" s="201"/>
      <c r="P2344" s="201"/>
      <c r="Q2344" s="201"/>
      <c r="R2344" s="201"/>
    </row>
    <row r="2345" spans="1:18" ht="36">
      <c r="A2345" s="304">
        <v>48</v>
      </c>
      <c r="B2345" s="301" t="s">
        <v>4163</v>
      </c>
      <c r="C2345" s="305" t="s">
        <v>4164</v>
      </c>
      <c r="D2345" s="306">
        <v>32.28</v>
      </c>
      <c r="E2345" s="306">
        <v>32.28</v>
      </c>
      <c r="F2345" s="306"/>
      <c r="G2345" s="306"/>
      <c r="H2345" s="307">
        <v>383.83</v>
      </c>
      <c r="I2345" s="307">
        <v>383.83</v>
      </c>
      <c r="J2345" s="307"/>
      <c r="K2345" s="307"/>
      <c r="L2345" s="365">
        <v>11.890644361833951</v>
      </c>
      <c r="M2345" s="365">
        <v>11.890644361833951</v>
      </c>
      <c r="N2345" s="365" t="s">
        <v>138</v>
      </c>
      <c r="O2345" s="365" t="s">
        <v>138</v>
      </c>
      <c r="P2345" s="308"/>
      <c r="Q2345" s="308"/>
      <c r="R2345" s="308">
        <v>12</v>
      </c>
    </row>
    <row r="2346" spans="1:18" ht="36">
      <c r="A2346" s="304">
        <v>49</v>
      </c>
      <c r="B2346" s="301" t="s">
        <v>4165</v>
      </c>
      <c r="C2346" s="305" t="s">
        <v>4166</v>
      </c>
      <c r="D2346" s="306">
        <v>44.68</v>
      </c>
      <c r="E2346" s="306">
        <v>44.68</v>
      </c>
      <c r="F2346" s="306"/>
      <c r="G2346" s="306"/>
      <c r="H2346" s="307">
        <v>531.20000000000005</v>
      </c>
      <c r="I2346" s="307">
        <v>531.20000000000005</v>
      </c>
      <c r="J2346" s="307"/>
      <c r="K2346" s="307"/>
      <c r="L2346" s="365">
        <v>11.888988361683081</v>
      </c>
      <c r="M2346" s="365">
        <v>11.888988361683081</v>
      </c>
      <c r="N2346" s="365" t="s">
        <v>138</v>
      </c>
      <c r="O2346" s="365" t="s">
        <v>138</v>
      </c>
      <c r="P2346" s="308"/>
      <c r="Q2346" s="308"/>
      <c r="R2346" s="308">
        <v>12</v>
      </c>
    </row>
    <row r="2347" spans="1:18" ht="36">
      <c r="A2347" s="304">
        <v>50</v>
      </c>
      <c r="B2347" s="301" t="s">
        <v>4167</v>
      </c>
      <c r="C2347" s="305" t="s">
        <v>4168</v>
      </c>
      <c r="D2347" s="306">
        <v>40.89</v>
      </c>
      <c r="E2347" s="306">
        <v>40.89</v>
      </c>
      <c r="F2347" s="306"/>
      <c r="G2347" s="306"/>
      <c r="H2347" s="307">
        <v>486.11</v>
      </c>
      <c r="I2347" s="307">
        <v>486.11</v>
      </c>
      <c r="J2347" s="307"/>
      <c r="K2347" s="307"/>
      <c r="L2347" s="365">
        <v>11.88823673269748</v>
      </c>
      <c r="M2347" s="365">
        <v>11.88823673269748</v>
      </c>
      <c r="N2347" s="365" t="s">
        <v>138</v>
      </c>
      <c r="O2347" s="365" t="s">
        <v>138</v>
      </c>
      <c r="P2347" s="308"/>
      <c r="Q2347" s="308"/>
      <c r="R2347" s="308">
        <v>12</v>
      </c>
    </row>
    <row r="2348" spans="1:18" ht="36">
      <c r="A2348" s="304">
        <v>51</v>
      </c>
      <c r="B2348" s="301" t="s">
        <v>4169</v>
      </c>
      <c r="C2348" s="305" t="s">
        <v>4170</v>
      </c>
      <c r="D2348" s="306">
        <v>58</v>
      </c>
      <c r="E2348" s="306">
        <v>58</v>
      </c>
      <c r="F2348" s="306"/>
      <c r="G2348" s="306"/>
      <c r="H2348" s="307">
        <v>689.57</v>
      </c>
      <c r="I2348" s="307">
        <v>689.57</v>
      </c>
      <c r="J2348" s="307"/>
      <c r="K2348" s="307"/>
      <c r="L2348" s="365">
        <v>11.889137931034483</v>
      </c>
      <c r="M2348" s="365">
        <v>11.889137931034483</v>
      </c>
      <c r="N2348" s="365" t="s">
        <v>138</v>
      </c>
      <c r="O2348" s="365" t="s">
        <v>138</v>
      </c>
      <c r="P2348" s="308"/>
      <c r="Q2348" s="308"/>
      <c r="R2348" s="308">
        <v>12</v>
      </c>
    </row>
    <row r="2349" spans="1:18" ht="36">
      <c r="A2349" s="304">
        <v>52</v>
      </c>
      <c r="B2349" s="301" t="s">
        <v>4171</v>
      </c>
      <c r="C2349" s="305" t="s">
        <v>4172</v>
      </c>
      <c r="D2349" s="306">
        <v>39.96</v>
      </c>
      <c r="E2349" s="306">
        <v>39.96</v>
      </c>
      <c r="F2349" s="306"/>
      <c r="G2349" s="306"/>
      <c r="H2349" s="307">
        <v>475.11</v>
      </c>
      <c r="I2349" s="307">
        <v>475.11</v>
      </c>
      <c r="J2349" s="307"/>
      <c r="K2349" s="307"/>
      <c r="L2349" s="365">
        <v>11.88963963963964</v>
      </c>
      <c r="M2349" s="365">
        <v>11.88963963963964</v>
      </c>
      <c r="N2349" s="365" t="s">
        <v>138</v>
      </c>
      <c r="O2349" s="365" t="s">
        <v>138</v>
      </c>
      <c r="P2349" s="308"/>
      <c r="Q2349" s="308"/>
      <c r="R2349" s="308">
        <v>12</v>
      </c>
    </row>
    <row r="2350" spans="1:18" ht="36">
      <c r="A2350" s="304">
        <v>53</v>
      </c>
      <c r="B2350" s="301" t="s">
        <v>4173</v>
      </c>
      <c r="C2350" s="305" t="s">
        <v>4174</v>
      </c>
      <c r="D2350" s="306">
        <v>56.15</v>
      </c>
      <c r="E2350" s="306">
        <v>56.15</v>
      </c>
      <c r="F2350" s="306"/>
      <c r="G2350" s="306"/>
      <c r="H2350" s="307">
        <v>667.58</v>
      </c>
      <c r="I2350" s="307">
        <v>667.58</v>
      </c>
      <c r="J2350" s="307"/>
      <c r="K2350" s="307"/>
      <c r="L2350" s="365">
        <v>11.889225289403385</v>
      </c>
      <c r="M2350" s="365">
        <v>11.889225289403385</v>
      </c>
      <c r="N2350" s="365" t="s">
        <v>138</v>
      </c>
      <c r="O2350" s="365" t="s">
        <v>138</v>
      </c>
      <c r="P2350" s="308"/>
      <c r="Q2350" s="308"/>
      <c r="R2350" s="308">
        <v>12</v>
      </c>
    </row>
    <row r="2351" spans="1:18" ht="36">
      <c r="A2351" s="304">
        <v>54</v>
      </c>
      <c r="B2351" s="301" t="s">
        <v>4175</v>
      </c>
      <c r="C2351" s="305" t="s">
        <v>4176</v>
      </c>
      <c r="D2351" s="306">
        <v>51.34</v>
      </c>
      <c r="E2351" s="306">
        <v>51.34</v>
      </c>
      <c r="F2351" s="306"/>
      <c r="G2351" s="306"/>
      <c r="H2351" s="307">
        <v>610.39</v>
      </c>
      <c r="I2351" s="307">
        <v>610.39</v>
      </c>
      <c r="J2351" s="307"/>
      <c r="K2351" s="307"/>
      <c r="L2351" s="365">
        <v>11.889170237631475</v>
      </c>
      <c r="M2351" s="365">
        <v>11.889170237631475</v>
      </c>
      <c r="N2351" s="365" t="s">
        <v>138</v>
      </c>
      <c r="O2351" s="365" t="s">
        <v>138</v>
      </c>
      <c r="P2351" s="308"/>
      <c r="Q2351" s="308"/>
      <c r="R2351" s="308">
        <v>12</v>
      </c>
    </row>
    <row r="2352" spans="1:18" ht="36">
      <c r="A2352" s="304">
        <v>55</v>
      </c>
      <c r="B2352" s="301" t="s">
        <v>4177</v>
      </c>
      <c r="C2352" s="305" t="s">
        <v>4178</v>
      </c>
      <c r="D2352" s="306">
        <v>73.260000000000005</v>
      </c>
      <c r="E2352" s="306">
        <v>73.260000000000005</v>
      </c>
      <c r="F2352" s="306"/>
      <c r="G2352" s="306"/>
      <c r="H2352" s="307">
        <v>871.04</v>
      </c>
      <c r="I2352" s="307">
        <v>871.04</v>
      </c>
      <c r="J2352" s="307"/>
      <c r="K2352" s="307"/>
      <c r="L2352" s="365">
        <v>11.889707889707889</v>
      </c>
      <c r="M2352" s="365">
        <v>11.889707889707889</v>
      </c>
      <c r="N2352" s="365" t="s">
        <v>138</v>
      </c>
      <c r="O2352" s="365" t="s">
        <v>138</v>
      </c>
      <c r="P2352" s="308"/>
      <c r="Q2352" s="308"/>
      <c r="R2352" s="308">
        <v>12</v>
      </c>
    </row>
    <row r="2353" spans="1:18" ht="12.75">
      <c r="A2353" s="202" t="s">
        <v>4179</v>
      </c>
      <c r="B2353" s="201"/>
      <c r="C2353" s="201"/>
      <c r="D2353" s="201"/>
      <c r="E2353" s="201"/>
      <c r="F2353" s="201"/>
      <c r="G2353" s="201"/>
      <c r="H2353" s="201"/>
      <c r="I2353" s="201"/>
      <c r="J2353" s="201"/>
      <c r="K2353" s="201"/>
      <c r="L2353" s="201"/>
      <c r="M2353" s="201"/>
      <c r="N2353" s="201"/>
      <c r="O2353" s="201"/>
      <c r="P2353" s="201"/>
      <c r="Q2353" s="201"/>
      <c r="R2353" s="201"/>
    </row>
    <row r="2354" spans="1:18" ht="36">
      <c r="A2354" s="304">
        <v>56</v>
      </c>
      <c r="B2354" s="301" t="s">
        <v>4180</v>
      </c>
      <c r="C2354" s="305" t="s">
        <v>4181</v>
      </c>
      <c r="D2354" s="306">
        <v>201.06</v>
      </c>
      <c r="E2354" s="306">
        <v>201.06</v>
      </c>
      <c r="F2354" s="306"/>
      <c r="G2354" s="306"/>
      <c r="H2354" s="307">
        <v>2390.63</v>
      </c>
      <c r="I2354" s="307">
        <v>2390.63</v>
      </c>
      <c r="J2354" s="307"/>
      <c r="K2354" s="307"/>
      <c r="L2354" s="365">
        <v>11.890132298816274</v>
      </c>
      <c r="M2354" s="365">
        <v>11.890132298816274</v>
      </c>
      <c r="N2354" s="365" t="s">
        <v>138</v>
      </c>
      <c r="O2354" s="365" t="s">
        <v>138</v>
      </c>
      <c r="P2354" s="308"/>
      <c r="Q2354" s="308"/>
      <c r="R2354" s="308">
        <v>13</v>
      </c>
    </row>
    <row r="2355" spans="1:18" ht="36">
      <c r="A2355" s="304">
        <v>57</v>
      </c>
      <c r="B2355" s="301" t="s">
        <v>4182</v>
      </c>
      <c r="C2355" s="305" t="s">
        <v>4183</v>
      </c>
      <c r="D2355" s="306">
        <v>301.58</v>
      </c>
      <c r="E2355" s="306">
        <v>301.58</v>
      </c>
      <c r="F2355" s="306"/>
      <c r="G2355" s="306"/>
      <c r="H2355" s="307">
        <v>3585.95</v>
      </c>
      <c r="I2355" s="307">
        <v>3585.95</v>
      </c>
      <c r="J2355" s="307"/>
      <c r="K2355" s="307"/>
      <c r="L2355" s="365">
        <v>11.890543139465482</v>
      </c>
      <c r="M2355" s="365">
        <v>11.890543139465482</v>
      </c>
      <c r="N2355" s="365" t="s">
        <v>138</v>
      </c>
      <c r="O2355" s="365" t="s">
        <v>138</v>
      </c>
      <c r="P2355" s="308"/>
      <c r="Q2355" s="308"/>
      <c r="R2355" s="308">
        <v>13</v>
      </c>
    </row>
    <row r="2356" spans="1:18" ht="36">
      <c r="A2356" s="304">
        <v>58</v>
      </c>
      <c r="B2356" s="301" t="s">
        <v>4184</v>
      </c>
      <c r="C2356" s="305" t="s">
        <v>4185</v>
      </c>
      <c r="D2356" s="306">
        <v>502.64</v>
      </c>
      <c r="E2356" s="306">
        <v>502.64</v>
      </c>
      <c r="F2356" s="306"/>
      <c r="G2356" s="306"/>
      <c r="H2356" s="307">
        <v>5976.58</v>
      </c>
      <c r="I2356" s="307">
        <v>5976.58</v>
      </c>
      <c r="J2356" s="307"/>
      <c r="K2356" s="307"/>
      <c r="L2356" s="365">
        <v>11.890378799936336</v>
      </c>
      <c r="M2356" s="365">
        <v>11.890378799936336</v>
      </c>
      <c r="N2356" s="365" t="s">
        <v>138</v>
      </c>
      <c r="O2356" s="365" t="s">
        <v>138</v>
      </c>
      <c r="P2356" s="308"/>
      <c r="Q2356" s="308"/>
      <c r="R2356" s="308">
        <v>13</v>
      </c>
    </row>
    <row r="2357" spans="1:18" ht="36">
      <c r="A2357" s="304">
        <v>59</v>
      </c>
      <c r="B2357" s="301" t="s">
        <v>4186</v>
      </c>
      <c r="C2357" s="305" t="s">
        <v>4187</v>
      </c>
      <c r="D2357" s="306">
        <v>703.7</v>
      </c>
      <c r="E2357" s="306">
        <v>703.7</v>
      </c>
      <c r="F2357" s="306"/>
      <c r="G2357" s="306"/>
      <c r="H2357" s="307">
        <v>8367.2099999999991</v>
      </c>
      <c r="I2357" s="307">
        <v>8367.2099999999991</v>
      </c>
      <c r="J2357" s="307"/>
      <c r="K2357" s="307"/>
      <c r="L2357" s="365">
        <v>11.890308370044052</v>
      </c>
      <c r="M2357" s="365">
        <v>11.890308370044052</v>
      </c>
      <c r="N2357" s="365" t="s">
        <v>138</v>
      </c>
      <c r="O2357" s="365" t="s">
        <v>138</v>
      </c>
      <c r="P2357" s="308"/>
      <c r="Q2357" s="308"/>
      <c r="R2357" s="308">
        <v>13</v>
      </c>
    </row>
    <row r="2358" spans="1:18" ht="36">
      <c r="A2358" s="304">
        <v>60</v>
      </c>
      <c r="B2358" s="301" t="s">
        <v>4188</v>
      </c>
      <c r="C2358" s="305" t="s">
        <v>4189</v>
      </c>
      <c r="D2358" s="306">
        <v>904.75</v>
      </c>
      <c r="E2358" s="306">
        <v>904.75</v>
      </c>
      <c r="F2358" s="306"/>
      <c r="G2358" s="306"/>
      <c r="H2358" s="307">
        <v>10757.84</v>
      </c>
      <c r="I2358" s="307">
        <v>10757.84</v>
      </c>
      <c r="J2358" s="307"/>
      <c r="K2358" s="307"/>
      <c r="L2358" s="365">
        <v>11.89040066316662</v>
      </c>
      <c r="M2358" s="365">
        <v>11.89040066316662</v>
      </c>
      <c r="N2358" s="365" t="s">
        <v>138</v>
      </c>
      <c r="O2358" s="365" t="s">
        <v>138</v>
      </c>
      <c r="P2358" s="308"/>
      <c r="Q2358" s="308"/>
      <c r="R2358" s="308">
        <v>13</v>
      </c>
    </row>
    <row r="2359" spans="1:18" ht="36">
      <c r="A2359" s="304">
        <v>61</v>
      </c>
      <c r="B2359" s="301" t="s">
        <v>4190</v>
      </c>
      <c r="C2359" s="305" t="s">
        <v>4191</v>
      </c>
      <c r="D2359" s="306">
        <v>1102.8800000000001</v>
      </c>
      <c r="E2359" s="306">
        <v>1102.8800000000001</v>
      </c>
      <c r="F2359" s="306"/>
      <c r="G2359" s="306"/>
      <c r="H2359" s="307">
        <v>13113.65</v>
      </c>
      <c r="I2359" s="307">
        <v>13113.65</v>
      </c>
      <c r="J2359" s="307"/>
      <c r="K2359" s="307"/>
      <c r="L2359" s="365">
        <v>11.890368852459014</v>
      </c>
      <c r="M2359" s="365">
        <v>11.890368852459014</v>
      </c>
      <c r="N2359" s="365" t="s">
        <v>138</v>
      </c>
      <c r="O2359" s="365" t="s">
        <v>138</v>
      </c>
      <c r="P2359" s="308"/>
      <c r="Q2359" s="308"/>
      <c r="R2359" s="308">
        <v>13</v>
      </c>
    </row>
    <row r="2360" spans="1:18" ht="36">
      <c r="A2360" s="304">
        <v>62</v>
      </c>
      <c r="B2360" s="301" t="s">
        <v>4192</v>
      </c>
      <c r="C2360" s="305" t="s">
        <v>4193</v>
      </c>
      <c r="D2360" s="306">
        <v>1307.8399999999999</v>
      </c>
      <c r="E2360" s="306">
        <v>1307.8399999999999</v>
      </c>
      <c r="F2360" s="306"/>
      <c r="G2360" s="306"/>
      <c r="H2360" s="307">
        <v>15550.7</v>
      </c>
      <c r="I2360" s="307">
        <v>15550.7</v>
      </c>
      <c r="J2360" s="307"/>
      <c r="K2360" s="307"/>
      <c r="L2360" s="365">
        <v>11.890368852459018</v>
      </c>
      <c r="M2360" s="365">
        <v>11.890368852459018</v>
      </c>
      <c r="N2360" s="365" t="s">
        <v>138</v>
      </c>
      <c r="O2360" s="365" t="s">
        <v>138</v>
      </c>
      <c r="P2360" s="308"/>
      <c r="Q2360" s="308"/>
      <c r="R2360" s="308">
        <v>13</v>
      </c>
    </row>
    <row r="2361" spans="1:18" ht="36">
      <c r="A2361" s="304">
        <v>63</v>
      </c>
      <c r="B2361" s="301" t="s">
        <v>4194</v>
      </c>
      <c r="C2361" s="305" t="s">
        <v>4195</v>
      </c>
      <c r="D2361" s="306">
        <v>1610.4</v>
      </c>
      <c r="E2361" s="306">
        <v>1610.4</v>
      </c>
      <c r="F2361" s="306"/>
      <c r="G2361" s="306"/>
      <c r="H2361" s="307">
        <v>19148.25</v>
      </c>
      <c r="I2361" s="307">
        <v>19148.25</v>
      </c>
      <c r="J2361" s="307"/>
      <c r="K2361" s="307"/>
      <c r="L2361" s="365">
        <v>11.890368852459016</v>
      </c>
      <c r="M2361" s="365">
        <v>11.890368852459016</v>
      </c>
      <c r="N2361" s="365" t="s">
        <v>138</v>
      </c>
      <c r="O2361" s="365" t="s">
        <v>138</v>
      </c>
      <c r="P2361" s="308"/>
      <c r="Q2361" s="308"/>
      <c r="R2361" s="308">
        <v>13</v>
      </c>
    </row>
    <row r="2362" spans="1:18" ht="36">
      <c r="A2362" s="304">
        <v>64</v>
      </c>
      <c r="B2362" s="301" t="s">
        <v>4196</v>
      </c>
      <c r="C2362" s="305" t="s">
        <v>4197</v>
      </c>
      <c r="D2362" s="306">
        <v>1805.6</v>
      </c>
      <c r="E2362" s="306">
        <v>1805.6</v>
      </c>
      <c r="F2362" s="306"/>
      <c r="G2362" s="306"/>
      <c r="H2362" s="307">
        <v>21469.25</v>
      </c>
      <c r="I2362" s="307">
        <v>21469.25</v>
      </c>
      <c r="J2362" s="307"/>
      <c r="K2362" s="307"/>
      <c r="L2362" s="365">
        <v>11.890368852459018</v>
      </c>
      <c r="M2362" s="365">
        <v>11.890368852459018</v>
      </c>
      <c r="N2362" s="365" t="s">
        <v>138</v>
      </c>
      <c r="O2362" s="365" t="s">
        <v>138</v>
      </c>
      <c r="P2362" s="308"/>
      <c r="Q2362" s="308"/>
      <c r="R2362" s="308">
        <v>13</v>
      </c>
    </row>
    <row r="2363" spans="1:18" ht="36">
      <c r="A2363" s="304">
        <v>65</v>
      </c>
      <c r="B2363" s="301" t="s">
        <v>4198</v>
      </c>
      <c r="C2363" s="305" t="s">
        <v>4199</v>
      </c>
      <c r="D2363" s="306">
        <v>301.58</v>
      </c>
      <c r="E2363" s="306">
        <v>301.58</v>
      </c>
      <c r="F2363" s="306"/>
      <c r="G2363" s="306"/>
      <c r="H2363" s="307">
        <v>3585.95</v>
      </c>
      <c r="I2363" s="307">
        <v>3585.95</v>
      </c>
      <c r="J2363" s="307"/>
      <c r="K2363" s="307"/>
      <c r="L2363" s="365">
        <v>11.890543139465482</v>
      </c>
      <c r="M2363" s="365">
        <v>11.890543139465482</v>
      </c>
      <c r="N2363" s="365" t="s">
        <v>138</v>
      </c>
      <c r="O2363" s="365" t="s">
        <v>138</v>
      </c>
      <c r="P2363" s="308"/>
      <c r="Q2363" s="308"/>
      <c r="R2363" s="308">
        <v>13</v>
      </c>
    </row>
    <row r="2364" spans="1:18" ht="36">
      <c r="A2364" s="304">
        <v>66</v>
      </c>
      <c r="B2364" s="301" t="s">
        <v>4200</v>
      </c>
      <c r="C2364" s="305" t="s">
        <v>4201</v>
      </c>
      <c r="D2364" s="306">
        <v>502.64</v>
      </c>
      <c r="E2364" s="306">
        <v>502.64</v>
      </c>
      <c r="F2364" s="306"/>
      <c r="G2364" s="306"/>
      <c r="H2364" s="307">
        <v>5976.58</v>
      </c>
      <c r="I2364" s="307">
        <v>5976.58</v>
      </c>
      <c r="J2364" s="307"/>
      <c r="K2364" s="307"/>
      <c r="L2364" s="365">
        <v>11.890378799936336</v>
      </c>
      <c r="M2364" s="365">
        <v>11.890378799936336</v>
      </c>
      <c r="N2364" s="365" t="s">
        <v>138</v>
      </c>
      <c r="O2364" s="365" t="s">
        <v>138</v>
      </c>
      <c r="P2364" s="308"/>
      <c r="Q2364" s="308"/>
      <c r="R2364" s="308">
        <v>13</v>
      </c>
    </row>
    <row r="2365" spans="1:18" ht="36">
      <c r="A2365" s="304">
        <v>67</v>
      </c>
      <c r="B2365" s="301" t="s">
        <v>4202</v>
      </c>
      <c r="C2365" s="305" t="s">
        <v>4203</v>
      </c>
      <c r="D2365" s="306">
        <v>703.7</v>
      </c>
      <c r="E2365" s="306">
        <v>703.7</v>
      </c>
      <c r="F2365" s="306"/>
      <c r="G2365" s="306"/>
      <c r="H2365" s="307">
        <v>8367.2099999999991</v>
      </c>
      <c r="I2365" s="307">
        <v>8367.2099999999991</v>
      </c>
      <c r="J2365" s="307"/>
      <c r="K2365" s="307"/>
      <c r="L2365" s="365">
        <v>11.890308370044052</v>
      </c>
      <c r="M2365" s="365">
        <v>11.890308370044052</v>
      </c>
      <c r="N2365" s="365" t="s">
        <v>138</v>
      </c>
      <c r="O2365" s="365" t="s">
        <v>138</v>
      </c>
      <c r="P2365" s="308"/>
      <c r="Q2365" s="308"/>
      <c r="R2365" s="308">
        <v>13</v>
      </c>
    </row>
    <row r="2366" spans="1:18" ht="36">
      <c r="A2366" s="304">
        <v>68</v>
      </c>
      <c r="B2366" s="301" t="s">
        <v>4204</v>
      </c>
      <c r="C2366" s="305" t="s">
        <v>4205</v>
      </c>
      <c r="D2366" s="306">
        <v>1005.28</v>
      </c>
      <c r="E2366" s="306">
        <v>1005.28</v>
      </c>
      <c r="F2366" s="306"/>
      <c r="G2366" s="306"/>
      <c r="H2366" s="307">
        <v>11953.15</v>
      </c>
      <c r="I2366" s="307">
        <v>11953.15</v>
      </c>
      <c r="J2366" s="307"/>
      <c r="K2366" s="307"/>
      <c r="L2366" s="365">
        <v>11.890368852459016</v>
      </c>
      <c r="M2366" s="365">
        <v>11.890368852459016</v>
      </c>
      <c r="N2366" s="365" t="s">
        <v>138</v>
      </c>
      <c r="O2366" s="365" t="s">
        <v>138</v>
      </c>
      <c r="P2366" s="308"/>
      <c r="Q2366" s="308"/>
      <c r="R2366" s="308">
        <v>13</v>
      </c>
    </row>
    <row r="2367" spans="1:18" ht="36">
      <c r="A2367" s="304">
        <v>69</v>
      </c>
      <c r="B2367" s="301" t="s">
        <v>4206</v>
      </c>
      <c r="C2367" s="305" t="s">
        <v>4207</v>
      </c>
      <c r="D2367" s="306">
        <v>1307.8399999999999</v>
      </c>
      <c r="E2367" s="306">
        <v>1307.8399999999999</v>
      </c>
      <c r="F2367" s="306"/>
      <c r="G2367" s="306"/>
      <c r="H2367" s="307">
        <v>15550.7</v>
      </c>
      <c r="I2367" s="307">
        <v>15550.7</v>
      </c>
      <c r="J2367" s="307"/>
      <c r="K2367" s="307"/>
      <c r="L2367" s="365">
        <v>11.890368852459018</v>
      </c>
      <c r="M2367" s="365">
        <v>11.890368852459018</v>
      </c>
      <c r="N2367" s="365" t="s">
        <v>138</v>
      </c>
      <c r="O2367" s="365" t="s">
        <v>138</v>
      </c>
      <c r="P2367" s="308"/>
      <c r="Q2367" s="308"/>
      <c r="R2367" s="308">
        <v>13</v>
      </c>
    </row>
    <row r="2368" spans="1:18" ht="36">
      <c r="A2368" s="304">
        <v>70</v>
      </c>
      <c r="B2368" s="301" t="s">
        <v>4208</v>
      </c>
      <c r="C2368" s="305" t="s">
        <v>4209</v>
      </c>
      <c r="D2368" s="306">
        <v>1503.04</v>
      </c>
      <c r="E2368" s="306">
        <v>1503.04</v>
      </c>
      <c r="F2368" s="306"/>
      <c r="G2368" s="306"/>
      <c r="H2368" s="307">
        <v>17871.7</v>
      </c>
      <c r="I2368" s="307">
        <v>17871.7</v>
      </c>
      <c r="J2368" s="307"/>
      <c r="K2368" s="307"/>
      <c r="L2368" s="365">
        <v>11.890368852459018</v>
      </c>
      <c r="M2368" s="365">
        <v>11.890368852459018</v>
      </c>
      <c r="N2368" s="365" t="s">
        <v>138</v>
      </c>
      <c r="O2368" s="365" t="s">
        <v>138</v>
      </c>
      <c r="P2368" s="308"/>
      <c r="Q2368" s="308"/>
      <c r="R2368" s="308">
        <v>13</v>
      </c>
    </row>
    <row r="2369" spans="1:18" ht="36">
      <c r="A2369" s="304">
        <v>71</v>
      </c>
      <c r="B2369" s="301" t="s">
        <v>4210</v>
      </c>
      <c r="C2369" s="305" t="s">
        <v>4211</v>
      </c>
      <c r="D2369" s="306">
        <v>1708</v>
      </c>
      <c r="E2369" s="306">
        <v>1708</v>
      </c>
      <c r="F2369" s="306"/>
      <c r="G2369" s="306"/>
      <c r="H2369" s="307">
        <v>20308.75</v>
      </c>
      <c r="I2369" s="307">
        <v>20308.75</v>
      </c>
      <c r="J2369" s="307"/>
      <c r="K2369" s="307"/>
      <c r="L2369" s="365">
        <v>11.890368852459016</v>
      </c>
      <c r="M2369" s="365">
        <v>11.890368852459016</v>
      </c>
      <c r="N2369" s="365" t="s">
        <v>138</v>
      </c>
      <c r="O2369" s="365" t="s">
        <v>138</v>
      </c>
      <c r="P2369" s="308"/>
      <c r="Q2369" s="308"/>
      <c r="R2369" s="308">
        <v>13</v>
      </c>
    </row>
    <row r="2370" spans="1:18" ht="36">
      <c r="A2370" s="304">
        <v>72</v>
      </c>
      <c r="B2370" s="301" t="s">
        <v>4212</v>
      </c>
      <c r="C2370" s="305" t="s">
        <v>4213</v>
      </c>
      <c r="D2370" s="306">
        <v>2010.56</v>
      </c>
      <c r="E2370" s="306">
        <v>2010.56</v>
      </c>
      <c r="F2370" s="306"/>
      <c r="G2370" s="306"/>
      <c r="H2370" s="307">
        <v>23906.3</v>
      </c>
      <c r="I2370" s="307">
        <v>23906.3</v>
      </c>
      <c r="J2370" s="307"/>
      <c r="K2370" s="307"/>
      <c r="L2370" s="365">
        <v>11.890368852459016</v>
      </c>
      <c r="M2370" s="365">
        <v>11.890368852459016</v>
      </c>
      <c r="N2370" s="365" t="s">
        <v>138</v>
      </c>
      <c r="O2370" s="365" t="s">
        <v>138</v>
      </c>
      <c r="P2370" s="308"/>
      <c r="Q2370" s="308"/>
      <c r="R2370" s="308">
        <v>13</v>
      </c>
    </row>
    <row r="2371" spans="1:18" ht="36">
      <c r="A2371" s="304">
        <v>73</v>
      </c>
      <c r="B2371" s="301" t="s">
        <v>4214</v>
      </c>
      <c r="C2371" s="305" t="s">
        <v>4215</v>
      </c>
      <c r="D2371" s="306">
        <v>2313.12</v>
      </c>
      <c r="E2371" s="306">
        <v>2313.12</v>
      </c>
      <c r="F2371" s="306"/>
      <c r="G2371" s="306"/>
      <c r="H2371" s="307">
        <v>27503.85</v>
      </c>
      <c r="I2371" s="307">
        <v>27503.85</v>
      </c>
      <c r="J2371" s="307"/>
      <c r="K2371" s="307"/>
      <c r="L2371" s="365">
        <v>11.890368852459016</v>
      </c>
      <c r="M2371" s="365">
        <v>11.890368852459016</v>
      </c>
      <c r="N2371" s="365" t="s">
        <v>138</v>
      </c>
      <c r="O2371" s="365" t="s">
        <v>138</v>
      </c>
      <c r="P2371" s="308"/>
      <c r="Q2371" s="308"/>
      <c r="R2371" s="308">
        <v>13</v>
      </c>
    </row>
    <row r="2372" spans="1:18" ht="12.75">
      <c r="A2372" s="202" t="s">
        <v>4216</v>
      </c>
      <c r="B2372" s="201"/>
      <c r="C2372" s="201"/>
      <c r="D2372" s="201"/>
      <c r="E2372" s="201"/>
      <c r="F2372" s="201"/>
      <c r="G2372" s="201"/>
      <c r="H2372" s="201"/>
      <c r="I2372" s="201"/>
      <c r="J2372" s="201"/>
      <c r="K2372" s="201"/>
      <c r="L2372" s="201"/>
      <c r="M2372" s="201"/>
      <c r="N2372" s="201"/>
      <c r="O2372" s="201"/>
      <c r="P2372" s="201"/>
      <c r="Q2372" s="201"/>
      <c r="R2372" s="201"/>
    </row>
    <row r="2373" spans="1:18" ht="60">
      <c r="A2373" s="304">
        <v>74</v>
      </c>
      <c r="B2373" s="301" t="s">
        <v>4217</v>
      </c>
      <c r="C2373" s="305" t="s">
        <v>4218</v>
      </c>
      <c r="D2373" s="306">
        <v>158.49</v>
      </c>
      <c r="E2373" s="306">
        <v>42.66</v>
      </c>
      <c r="F2373" s="306">
        <v>27.37</v>
      </c>
      <c r="G2373" s="306">
        <v>88.46</v>
      </c>
      <c r="H2373" s="307">
        <v>967.44</v>
      </c>
      <c r="I2373" s="307">
        <v>507.24</v>
      </c>
      <c r="J2373" s="307">
        <v>148.93</v>
      </c>
      <c r="K2373" s="307">
        <v>311.27</v>
      </c>
      <c r="L2373" s="365">
        <v>6.1041075146696953</v>
      </c>
      <c r="M2373" s="365">
        <v>11.890295358649791</v>
      </c>
      <c r="N2373" s="365">
        <v>5.4413591523565952</v>
      </c>
      <c r="O2373" s="365">
        <v>3.5187655437485872</v>
      </c>
      <c r="P2373" s="308"/>
      <c r="Q2373" s="308"/>
      <c r="R2373" s="308">
        <v>14</v>
      </c>
    </row>
    <row r="2374" spans="1:18" ht="60">
      <c r="A2374" s="304">
        <v>75</v>
      </c>
      <c r="B2374" s="301" t="s">
        <v>4219</v>
      </c>
      <c r="C2374" s="305" t="s">
        <v>4220</v>
      </c>
      <c r="D2374" s="306">
        <v>365.89</v>
      </c>
      <c r="E2374" s="306">
        <v>63.99</v>
      </c>
      <c r="F2374" s="306">
        <v>46.69</v>
      </c>
      <c r="G2374" s="306">
        <v>255.21</v>
      </c>
      <c r="H2374" s="307">
        <v>2387.98</v>
      </c>
      <c r="I2374" s="307">
        <v>760.86</v>
      </c>
      <c r="J2374" s="307">
        <v>268.04000000000002</v>
      </c>
      <c r="K2374" s="307">
        <v>1359.08</v>
      </c>
      <c r="L2374" s="365">
        <v>6.5264970346278943</v>
      </c>
      <c r="M2374" s="365">
        <v>11.890295358649789</v>
      </c>
      <c r="N2374" s="365">
        <v>5.7408438637823949</v>
      </c>
      <c r="O2374" s="365">
        <v>5.3253399161474864</v>
      </c>
      <c r="P2374" s="308"/>
      <c r="Q2374" s="308"/>
      <c r="R2374" s="308">
        <v>14</v>
      </c>
    </row>
    <row r="2375" spans="1:18" ht="60">
      <c r="A2375" s="304">
        <v>76</v>
      </c>
      <c r="B2375" s="301" t="s">
        <v>4221</v>
      </c>
      <c r="C2375" s="305" t="s">
        <v>4222</v>
      </c>
      <c r="D2375" s="306">
        <v>658.32</v>
      </c>
      <c r="E2375" s="306">
        <v>95.75</v>
      </c>
      <c r="F2375" s="306">
        <v>101.22</v>
      </c>
      <c r="G2375" s="306">
        <v>461.35</v>
      </c>
      <c r="H2375" s="307">
        <v>3544.48</v>
      </c>
      <c r="I2375" s="307">
        <v>1138.47</v>
      </c>
      <c r="J2375" s="307">
        <v>635.47</v>
      </c>
      <c r="K2375" s="307">
        <v>1770.54</v>
      </c>
      <c r="L2375" s="365">
        <v>5.3841292988212412</v>
      </c>
      <c r="M2375" s="365">
        <v>11.890026109660575</v>
      </c>
      <c r="N2375" s="365">
        <v>6.2781070934597905</v>
      </c>
      <c r="O2375" s="365">
        <v>3.8377370759726888</v>
      </c>
      <c r="P2375" s="308"/>
      <c r="Q2375" s="308"/>
      <c r="R2375" s="308">
        <v>14</v>
      </c>
    </row>
    <row r="2376" spans="1:18" ht="60">
      <c r="A2376" s="304">
        <v>77</v>
      </c>
      <c r="B2376" s="301" t="s">
        <v>4223</v>
      </c>
      <c r="C2376" s="305" t="s">
        <v>4224</v>
      </c>
      <c r="D2376" s="306">
        <v>923.9</v>
      </c>
      <c r="E2376" s="306">
        <v>116.37</v>
      </c>
      <c r="F2376" s="306">
        <v>106.54</v>
      </c>
      <c r="G2376" s="306">
        <v>700.99</v>
      </c>
      <c r="H2376" s="307">
        <v>6628.3</v>
      </c>
      <c r="I2376" s="307">
        <v>1383.64</v>
      </c>
      <c r="J2376" s="307">
        <v>668.23</v>
      </c>
      <c r="K2376" s="307">
        <v>4576.43</v>
      </c>
      <c r="L2376" s="365">
        <v>7.1742612836887112</v>
      </c>
      <c r="M2376" s="365">
        <v>11.89000601529604</v>
      </c>
      <c r="N2376" s="365">
        <v>6.2721043739440585</v>
      </c>
      <c r="O2376" s="365">
        <v>6.5285239447067722</v>
      </c>
      <c r="P2376" s="308"/>
      <c r="Q2376" s="308"/>
      <c r="R2376" s="308">
        <v>14</v>
      </c>
    </row>
    <row r="2377" spans="1:18" ht="60">
      <c r="A2377" s="304">
        <v>78</v>
      </c>
      <c r="B2377" s="301" t="s">
        <v>4225</v>
      </c>
      <c r="C2377" s="305" t="s">
        <v>4226</v>
      </c>
      <c r="D2377" s="306">
        <v>1276.5899999999999</v>
      </c>
      <c r="E2377" s="306">
        <v>155.24</v>
      </c>
      <c r="F2377" s="306">
        <v>129.69999999999999</v>
      </c>
      <c r="G2377" s="306">
        <v>991.65</v>
      </c>
      <c r="H2377" s="307">
        <v>9132.7800000000007</v>
      </c>
      <c r="I2377" s="307">
        <v>1845.79</v>
      </c>
      <c r="J2377" s="307">
        <v>811</v>
      </c>
      <c r="K2377" s="307">
        <v>6475.99</v>
      </c>
      <c r="L2377" s="365">
        <v>7.1540431931943704</v>
      </c>
      <c r="M2377" s="365">
        <v>11.88991239371296</v>
      </c>
      <c r="N2377" s="365">
        <v>6.2528912875867393</v>
      </c>
      <c r="O2377" s="365">
        <v>6.5305198406695908</v>
      </c>
      <c r="P2377" s="308"/>
      <c r="Q2377" s="308"/>
      <c r="R2377" s="308">
        <v>14</v>
      </c>
    </row>
    <row r="2378" spans="1:18" ht="60">
      <c r="A2378" s="304">
        <v>79</v>
      </c>
      <c r="B2378" s="301" t="s">
        <v>4227</v>
      </c>
      <c r="C2378" s="305" t="s">
        <v>4228</v>
      </c>
      <c r="D2378" s="306">
        <v>1495.18</v>
      </c>
      <c r="E2378" s="306">
        <v>178.94</v>
      </c>
      <c r="F2378" s="306">
        <v>152.71</v>
      </c>
      <c r="G2378" s="306">
        <v>1163.53</v>
      </c>
      <c r="H2378" s="307">
        <v>11027.86</v>
      </c>
      <c r="I2378" s="307">
        <v>2127.59</v>
      </c>
      <c r="J2378" s="307">
        <v>952.81</v>
      </c>
      <c r="K2378" s="307">
        <v>7947.46</v>
      </c>
      <c r="L2378" s="365">
        <v>7.3756069503337391</v>
      </c>
      <c r="M2378" s="365">
        <v>11.889963116128312</v>
      </c>
      <c r="N2378" s="365">
        <v>6.2393425446925539</v>
      </c>
      <c r="O2378" s="365">
        <v>6.8304727854030407</v>
      </c>
      <c r="P2378" s="308"/>
      <c r="Q2378" s="308"/>
      <c r="R2378" s="308">
        <v>14</v>
      </c>
    </row>
    <row r="2379" spans="1:18" ht="60">
      <c r="A2379" s="304">
        <v>80</v>
      </c>
      <c r="B2379" s="301" t="s">
        <v>4229</v>
      </c>
      <c r="C2379" s="305" t="s">
        <v>4230</v>
      </c>
      <c r="D2379" s="306">
        <v>2003.87</v>
      </c>
      <c r="E2379" s="306">
        <v>190.79</v>
      </c>
      <c r="F2379" s="306">
        <v>167.34</v>
      </c>
      <c r="G2379" s="306">
        <v>1645.74</v>
      </c>
      <c r="H2379" s="307">
        <v>14058.32</v>
      </c>
      <c r="I2379" s="307">
        <v>2268.4899999999998</v>
      </c>
      <c r="J2379" s="307">
        <v>1042.96</v>
      </c>
      <c r="K2379" s="307">
        <v>10746.87</v>
      </c>
      <c r="L2379" s="365">
        <v>7.0155848433281607</v>
      </c>
      <c r="M2379" s="365">
        <v>11.889983751768961</v>
      </c>
      <c r="N2379" s="365">
        <v>6.2325803752838533</v>
      </c>
      <c r="O2379" s="365">
        <v>6.5301141128003213</v>
      </c>
      <c r="P2379" s="308"/>
      <c r="Q2379" s="308"/>
      <c r="R2379" s="308">
        <v>14</v>
      </c>
    </row>
    <row r="2380" spans="1:18" ht="60">
      <c r="A2380" s="304">
        <v>81</v>
      </c>
      <c r="B2380" s="301" t="s">
        <v>4231</v>
      </c>
      <c r="C2380" s="305" t="s">
        <v>4232</v>
      </c>
      <c r="D2380" s="306">
        <v>2294.88</v>
      </c>
      <c r="E2380" s="306">
        <v>212.12</v>
      </c>
      <c r="F2380" s="306">
        <v>203.41</v>
      </c>
      <c r="G2380" s="306">
        <v>1879.35</v>
      </c>
      <c r="H2380" s="307">
        <v>16059.55</v>
      </c>
      <c r="I2380" s="307">
        <v>2522.11</v>
      </c>
      <c r="J2380" s="307">
        <v>1265.28</v>
      </c>
      <c r="K2380" s="307">
        <v>12272.16</v>
      </c>
      <c r="L2380" s="365">
        <v>6.9979911803667285</v>
      </c>
      <c r="M2380" s="365">
        <v>11.89001508580049</v>
      </c>
      <c r="N2380" s="365">
        <v>6.2203431493043606</v>
      </c>
      <c r="O2380" s="365">
        <v>6.5300023944448879</v>
      </c>
      <c r="P2380" s="308"/>
      <c r="Q2380" s="308"/>
      <c r="R2380" s="308">
        <v>14</v>
      </c>
    </row>
    <row r="2381" spans="1:18" ht="60">
      <c r="A2381" s="304">
        <v>82</v>
      </c>
      <c r="B2381" s="301" t="s">
        <v>4233</v>
      </c>
      <c r="C2381" s="305" t="s">
        <v>4234</v>
      </c>
      <c r="D2381" s="306">
        <v>2634.24</v>
      </c>
      <c r="E2381" s="306">
        <v>265.44</v>
      </c>
      <c r="F2381" s="306">
        <v>241.17</v>
      </c>
      <c r="G2381" s="306">
        <v>2127.63</v>
      </c>
      <c r="H2381" s="307">
        <v>18560.78</v>
      </c>
      <c r="I2381" s="307">
        <v>3156.16</v>
      </c>
      <c r="J2381" s="307">
        <v>1516.88</v>
      </c>
      <c r="K2381" s="307">
        <v>13887.74</v>
      </c>
      <c r="L2381" s="365">
        <v>7.0459715136054424</v>
      </c>
      <c r="M2381" s="365">
        <v>11.890295358649789</v>
      </c>
      <c r="N2381" s="365">
        <v>6.2896711863001213</v>
      </c>
      <c r="O2381" s="365">
        <v>6.5273285298665646</v>
      </c>
      <c r="P2381" s="308"/>
      <c r="Q2381" s="308"/>
      <c r="R2381" s="308">
        <v>14</v>
      </c>
    </row>
    <row r="2382" spans="1:18" ht="60">
      <c r="A2382" s="304">
        <v>83</v>
      </c>
      <c r="B2382" s="301" t="s">
        <v>4235</v>
      </c>
      <c r="C2382" s="305" t="s">
        <v>4236</v>
      </c>
      <c r="D2382" s="306">
        <v>3392.13</v>
      </c>
      <c r="E2382" s="306">
        <v>318.77</v>
      </c>
      <c r="F2382" s="306">
        <v>275.61</v>
      </c>
      <c r="G2382" s="306">
        <v>2797.75</v>
      </c>
      <c r="H2382" s="307">
        <v>23788.34</v>
      </c>
      <c r="I2382" s="307">
        <v>3790.21</v>
      </c>
      <c r="J2382" s="307">
        <v>1729.1</v>
      </c>
      <c r="K2382" s="307">
        <v>18269.03</v>
      </c>
      <c r="L2382" s="365">
        <v>7.0128031649730405</v>
      </c>
      <c r="M2382" s="365">
        <v>11.890108855914924</v>
      </c>
      <c r="N2382" s="365">
        <v>6.2737201117521124</v>
      </c>
      <c r="O2382" s="365">
        <v>6.5299008131534269</v>
      </c>
      <c r="P2382" s="308"/>
      <c r="Q2382" s="308"/>
      <c r="R2382" s="308">
        <v>14</v>
      </c>
    </row>
    <row r="2383" spans="1:18" ht="60">
      <c r="A2383" s="304">
        <v>84</v>
      </c>
      <c r="B2383" s="301" t="s">
        <v>4237</v>
      </c>
      <c r="C2383" s="305" t="s">
        <v>4238</v>
      </c>
      <c r="D2383" s="306">
        <v>4159.32</v>
      </c>
      <c r="E2383" s="306">
        <v>400.53</v>
      </c>
      <c r="F2383" s="306">
        <v>329.67</v>
      </c>
      <c r="G2383" s="306">
        <v>3429.12</v>
      </c>
      <c r="H2383" s="307">
        <v>29199.58</v>
      </c>
      <c r="I2383" s="307">
        <v>4762.42</v>
      </c>
      <c r="J2383" s="307">
        <v>2062.2600000000002</v>
      </c>
      <c r="K2383" s="307">
        <v>22374.9</v>
      </c>
      <c r="L2383" s="365">
        <v>7.0202773530288614</v>
      </c>
      <c r="M2383" s="365">
        <v>11.890295358649791</v>
      </c>
      <c r="N2383" s="365">
        <v>6.2555282555282563</v>
      </c>
      <c r="O2383" s="365">
        <v>6.5249685050391948</v>
      </c>
      <c r="P2383" s="308"/>
      <c r="Q2383" s="308"/>
      <c r="R2383" s="308">
        <v>14</v>
      </c>
    </row>
    <row r="2384" spans="1:18" ht="60">
      <c r="A2384" s="304">
        <v>85</v>
      </c>
      <c r="B2384" s="301" t="s">
        <v>4239</v>
      </c>
      <c r="C2384" s="305" t="s">
        <v>4240</v>
      </c>
      <c r="D2384" s="306">
        <v>5593.87</v>
      </c>
      <c r="E2384" s="306">
        <v>458.6</v>
      </c>
      <c r="F2384" s="306">
        <v>352.52</v>
      </c>
      <c r="G2384" s="306">
        <v>4782.75</v>
      </c>
      <c r="H2384" s="307">
        <v>38849.230000000003</v>
      </c>
      <c r="I2384" s="307">
        <v>5452.83</v>
      </c>
      <c r="J2384" s="307">
        <v>2203.06</v>
      </c>
      <c r="K2384" s="307">
        <v>31193.34</v>
      </c>
      <c r="L2384" s="365">
        <v>6.9449647560633343</v>
      </c>
      <c r="M2384" s="365">
        <v>11.890165721761884</v>
      </c>
      <c r="N2384" s="365">
        <v>6.2494610234880295</v>
      </c>
      <c r="O2384" s="365">
        <v>6.5220511212168732</v>
      </c>
      <c r="P2384" s="308"/>
      <c r="Q2384" s="308"/>
      <c r="R2384" s="308">
        <v>14</v>
      </c>
    </row>
    <row r="2385" spans="1:18" ht="12.75">
      <c r="A2385" s="202" t="s">
        <v>4241</v>
      </c>
      <c r="B2385" s="201"/>
      <c r="C2385" s="201"/>
      <c r="D2385" s="201"/>
      <c r="E2385" s="201"/>
      <c r="F2385" s="201"/>
      <c r="G2385" s="201"/>
      <c r="H2385" s="201"/>
      <c r="I2385" s="201"/>
      <c r="J2385" s="201"/>
      <c r="K2385" s="201"/>
      <c r="L2385" s="201"/>
      <c r="M2385" s="201"/>
      <c r="N2385" s="201"/>
      <c r="O2385" s="201"/>
      <c r="P2385" s="201"/>
      <c r="Q2385" s="201"/>
      <c r="R2385" s="201"/>
    </row>
    <row r="2386" spans="1:18" ht="36">
      <c r="A2386" s="304">
        <v>86</v>
      </c>
      <c r="B2386" s="301" t="s">
        <v>4242</v>
      </c>
      <c r="C2386" s="305" t="s">
        <v>4243</v>
      </c>
      <c r="D2386" s="306">
        <v>645.95000000000005</v>
      </c>
      <c r="E2386" s="306">
        <v>64.28</v>
      </c>
      <c r="F2386" s="306">
        <v>80.91</v>
      </c>
      <c r="G2386" s="306">
        <v>500.76</v>
      </c>
      <c r="H2386" s="307">
        <v>2980.84</v>
      </c>
      <c r="I2386" s="307">
        <v>764.32</v>
      </c>
      <c r="J2386" s="307">
        <v>530.57000000000005</v>
      </c>
      <c r="K2386" s="307">
        <v>1685.95</v>
      </c>
      <c r="L2386" s="365">
        <v>4.6146605774440745</v>
      </c>
      <c r="M2386" s="365">
        <v>11.890479153702552</v>
      </c>
      <c r="N2386" s="365">
        <v>6.5575330614262768</v>
      </c>
      <c r="O2386" s="365">
        <v>3.3667824906142663</v>
      </c>
      <c r="P2386" s="308"/>
      <c r="Q2386" s="308"/>
      <c r="R2386" s="308">
        <v>15</v>
      </c>
    </row>
    <row r="2387" spans="1:18" ht="36">
      <c r="A2387" s="304">
        <v>87</v>
      </c>
      <c r="B2387" s="301" t="s">
        <v>4244</v>
      </c>
      <c r="C2387" s="305" t="s">
        <v>4245</v>
      </c>
      <c r="D2387" s="306">
        <v>1669.71</v>
      </c>
      <c r="E2387" s="306">
        <v>107.51</v>
      </c>
      <c r="F2387" s="306">
        <v>100.23</v>
      </c>
      <c r="G2387" s="306">
        <v>1461.97</v>
      </c>
      <c r="H2387" s="307">
        <v>9653.58</v>
      </c>
      <c r="I2387" s="307">
        <v>1278.21</v>
      </c>
      <c r="J2387" s="307">
        <v>649.67999999999995</v>
      </c>
      <c r="K2387" s="307">
        <v>7725.69</v>
      </c>
      <c r="L2387" s="365">
        <v>5.781590815171497</v>
      </c>
      <c r="M2387" s="365">
        <v>11.889219607478374</v>
      </c>
      <c r="N2387" s="365">
        <v>6.4818916492068235</v>
      </c>
      <c r="O2387" s="365">
        <v>5.2844381211652767</v>
      </c>
      <c r="P2387" s="308"/>
      <c r="Q2387" s="308"/>
      <c r="R2387" s="308">
        <v>15</v>
      </c>
    </row>
    <row r="2388" spans="1:18" ht="36">
      <c r="A2388" s="304">
        <v>88</v>
      </c>
      <c r="B2388" s="301" t="s">
        <v>4246</v>
      </c>
      <c r="C2388" s="305" t="s">
        <v>4247</v>
      </c>
      <c r="D2388" s="306">
        <v>2889.92</v>
      </c>
      <c r="E2388" s="306">
        <v>148.1</v>
      </c>
      <c r="F2388" s="306">
        <v>123.44</v>
      </c>
      <c r="G2388" s="306">
        <v>2618.38</v>
      </c>
      <c r="H2388" s="307">
        <v>12270.05</v>
      </c>
      <c r="I2388" s="307">
        <v>1760.81</v>
      </c>
      <c r="J2388" s="307">
        <v>792.65</v>
      </c>
      <c r="K2388" s="307">
        <v>9716.59</v>
      </c>
      <c r="L2388" s="365">
        <v>4.2458095725833234</v>
      </c>
      <c r="M2388" s="365">
        <v>11.889331532748143</v>
      </c>
      <c r="N2388" s="365">
        <v>6.4213383020090733</v>
      </c>
      <c r="O2388" s="365">
        <v>3.7109166736684513</v>
      </c>
      <c r="P2388" s="308"/>
      <c r="Q2388" s="308"/>
      <c r="R2388" s="308">
        <v>15</v>
      </c>
    </row>
    <row r="2389" spans="1:18" ht="36">
      <c r="A2389" s="304">
        <v>89</v>
      </c>
      <c r="B2389" s="301" t="s">
        <v>4248</v>
      </c>
      <c r="C2389" s="305" t="s">
        <v>4249</v>
      </c>
      <c r="D2389" s="306">
        <v>4308.32</v>
      </c>
      <c r="E2389" s="306">
        <v>170.04</v>
      </c>
      <c r="F2389" s="306">
        <v>128.76</v>
      </c>
      <c r="G2389" s="306">
        <v>4009.52</v>
      </c>
      <c r="H2389" s="307">
        <v>29068.51</v>
      </c>
      <c r="I2389" s="307">
        <v>2021.67</v>
      </c>
      <c r="J2389" s="307">
        <v>825.41</v>
      </c>
      <c r="K2389" s="307">
        <v>26221.43</v>
      </c>
      <c r="L2389" s="365">
        <v>6.7470638207004123</v>
      </c>
      <c r="M2389" s="365">
        <v>11.889378969654199</v>
      </c>
      <c r="N2389" s="365">
        <v>6.4104535570052814</v>
      </c>
      <c r="O2389" s="365">
        <v>6.5397927931522979</v>
      </c>
      <c r="P2389" s="308"/>
      <c r="Q2389" s="308"/>
      <c r="R2389" s="308">
        <v>15</v>
      </c>
    </row>
    <row r="2390" spans="1:18" ht="36">
      <c r="A2390" s="304">
        <v>90</v>
      </c>
      <c r="B2390" s="301" t="s">
        <v>4250</v>
      </c>
      <c r="C2390" s="305" t="s">
        <v>4251</v>
      </c>
      <c r="D2390" s="306">
        <v>6015</v>
      </c>
      <c r="E2390" s="306">
        <v>159.16999999999999</v>
      </c>
      <c r="F2390" s="306">
        <v>151.91999999999999</v>
      </c>
      <c r="G2390" s="306">
        <v>5703.91</v>
      </c>
      <c r="H2390" s="307">
        <v>40165.760000000002</v>
      </c>
      <c r="I2390" s="307">
        <v>1892.54</v>
      </c>
      <c r="J2390" s="307">
        <v>968.18</v>
      </c>
      <c r="K2390" s="307">
        <v>37305.040000000001</v>
      </c>
      <c r="L2390" s="365">
        <v>6.6775993349958442</v>
      </c>
      <c r="M2390" s="365">
        <v>11.890054658541183</v>
      </c>
      <c r="N2390" s="365">
        <v>6.3729594523433386</v>
      </c>
      <c r="O2390" s="365">
        <v>6.5402574725057026</v>
      </c>
      <c r="P2390" s="308"/>
      <c r="Q2390" s="308"/>
      <c r="R2390" s="308">
        <v>15</v>
      </c>
    </row>
    <row r="2391" spans="1:18" ht="36">
      <c r="A2391" s="304">
        <v>91</v>
      </c>
      <c r="B2391" s="301" t="s">
        <v>4252</v>
      </c>
      <c r="C2391" s="305" t="s">
        <v>4253</v>
      </c>
      <c r="D2391" s="306">
        <v>7049.16</v>
      </c>
      <c r="E2391" s="306">
        <v>185.06</v>
      </c>
      <c r="F2391" s="306">
        <v>174.93</v>
      </c>
      <c r="G2391" s="306">
        <v>6689.17</v>
      </c>
      <c r="H2391" s="307">
        <v>49143.07</v>
      </c>
      <c r="I2391" s="307">
        <v>2200.35</v>
      </c>
      <c r="J2391" s="307">
        <v>1109.99</v>
      </c>
      <c r="K2391" s="307">
        <v>45832.73</v>
      </c>
      <c r="L2391" s="365">
        <v>6.9714788712413966</v>
      </c>
      <c r="M2391" s="365">
        <v>11.889927591051551</v>
      </c>
      <c r="N2391" s="365">
        <v>6.3453381352541012</v>
      </c>
      <c r="O2391" s="365">
        <v>6.8517813121807345</v>
      </c>
      <c r="P2391" s="308"/>
      <c r="Q2391" s="308"/>
      <c r="R2391" s="308">
        <v>15</v>
      </c>
    </row>
    <row r="2392" spans="1:18" ht="36">
      <c r="A2392" s="304">
        <v>92</v>
      </c>
      <c r="B2392" s="301" t="s">
        <v>4254</v>
      </c>
      <c r="C2392" s="305" t="s">
        <v>4255</v>
      </c>
      <c r="D2392" s="306">
        <v>9840.83</v>
      </c>
      <c r="E2392" s="306">
        <v>205.58</v>
      </c>
      <c r="F2392" s="306">
        <v>189.56</v>
      </c>
      <c r="G2392" s="306">
        <v>9445.69</v>
      </c>
      <c r="H2392" s="307">
        <v>65420.51</v>
      </c>
      <c r="I2392" s="307">
        <v>2444.2600000000002</v>
      </c>
      <c r="J2392" s="307">
        <v>1200.1400000000001</v>
      </c>
      <c r="K2392" s="307">
        <v>61776.11</v>
      </c>
      <c r="L2392" s="365">
        <v>6.6478650682920044</v>
      </c>
      <c r="M2392" s="365">
        <v>11.889580698511528</v>
      </c>
      <c r="N2392" s="365">
        <v>6.3311880143490189</v>
      </c>
      <c r="O2392" s="365">
        <v>6.5401373536501834</v>
      </c>
      <c r="P2392" s="308"/>
      <c r="Q2392" s="308"/>
      <c r="R2392" s="308">
        <v>15</v>
      </c>
    </row>
    <row r="2393" spans="1:18" ht="36">
      <c r="A2393" s="304">
        <v>93</v>
      </c>
      <c r="B2393" s="301" t="s">
        <v>4256</v>
      </c>
      <c r="C2393" s="305" t="s">
        <v>4257</v>
      </c>
      <c r="D2393" s="306">
        <v>11241.48</v>
      </c>
      <c r="E2393" s="306">
        <v>229.27</v>
      </c>
      <c r="F2393" s="306">
        <v>225.63</v>
      </c>
      <c r="G2393" s="306">
        <v>10786.58</v>
      </c>
      <c r="H2393" s="307">
        <v>74693.919999999998</v>
      </c>
      <c r="I2393" s="307">
        <v>2725.99</v>
      </c>
      <c r="J2393" s="307">
        <v>1422.46</v>
      </c>
      <c r="K2393" s="307">
        <v>70545.47</v>
      </c>
      <c r="L2393" s="365">
        <v>6.644491650565584</v>
      </c>
      <c r="M2393" s="365">
        <v>11.889867841409691</v>
      </c>
      <c r="N2393" s="365">
        <v>6.3043921464344281</v>
      </c>
      <c r="O2393" s="365">
        <v>6.5401146609954219</v>
      </c>
      <c r="P2393" s="308"/>
      <c r="Q2393" s="308"/>
      <c r="R2393" s="308">
        <v>15</v>
      </c>
    </row>
    <row r="2394" spans="1:18" ht="36">
      <c r="A2394" s="304">
        <v>94</v>
      </c>
      <c r="B2394" s="301" t="s">
        <v>4258</v>
      </c>
      <c r="C2394" s="305" t="s">
        <v>4259</v>
      </c>
      <c r="D2394" s="306">
        <v>12629.34</v>
      </c>
      <c r="E2394" s="306">
        <v>270.08</v>
      </c>
      <c r="F2394" s="306">
        <v>245.66</v>
      </c>
      <c r="G2394" s="306">
        <v>12113.6</v>
      </c>
      <c r="H2394" s="307">
        <v>83979.04</v>
      </c>
      <c r="I2394" s="307">
        <v>3211.19</v>
      </c>
      <c r="J2394" s="307">
        <v>1549.81</v>
      </c>
      <c r="K2394" s="307">
        <v>79218.039999999994</v>
      </c>
      <c r="L2394" s="365">
        <v>6.6495192939615206</v>
      </c>
      <c r="M2394" s="365">
        <v>11.889773400473935</v>
      </c>
      <c r="N2394" s="365">
        <v>6.3087600749002686</v>
      </c>
      <c r="O2394" s="365">
        <v>6.5395951657640987</v>
      </c>
      <c r="P2394" s="308"/>
      <c r="Q2394" s="308"/>
      <c r="R2394" s="308">
        <v>15</v>
      </c>
    </row>
    <row r="2395" spans="1:18" ht="36">
      <c r="A2395" s="304">
        <v>95</v>
      </c>
      <c r="B2395" s="301" t="s">
        <v>4260</v>
      </c>
      <c r="C2395" s="305" t="s">
        <v>4261</v>
      </c>
      <c r="D2395" s="306">
        <v>16634.38</v>
      </c>
      <c r="E2395" s="306">
        <v>301.77999999999997</v>
      </c>
      <c r="F2395" s="306">
        <v>280.10000000000002</v>
      </c>
      <c r="G2395" s="306">
        <v>16052.5</v>
      </c>
      <c r="H2395" s="307">
        <v>110334.9</v>
      </c>
      <c r="I2395" s="307">
        <v>3588.13</v>
      </c>
      <c r="J2395" s="307">
        <v>1762.03</v>
      </c>
      <c r="K2395" s="307">
        <v>104984.74</v>
      </c>
      <c r="L2395" s="365">
        <v>6.6329433378340514</v>
      </c>
      <c r="M2395" s="365">
        <v>11.889886672410366</v>
      </c>
      <c r="N2395" s="365">
        <v>6.2907176008568362</v>
      </c>
      <c r="O2395" s="365">
        <v>6.5400865908736963</v>
      </c>
      <c r="P2395" s="308"/>
      <c r="Q2395" s="308"/>
      <c r="R2395" s="308">
        <v>15</v>
      </c>
    </row>
    <row r="2396" spans="1:18" ht="36">
      <c r="A2396" s="304">
        <v>96</v>
      </c>
      <c r="B2396" s="301" t="s">
        <v>4262</v>
      </c>
      <c r="C2396" s="305" t="s">
        <v>4263</v>
      </c>
      <c r="D2396" s="306">
        <v>20119.21</v>
      </c>
      <c r="E2396" s="306">
        <v>392.95</v>
      </c>
      <c r="F2396" s="306">
        <v>334.15</v>
      </c>
      <c r="G2396" s="306">
        <v>19392.11</v>
      </c>
      <c r="H2396" s="307">
        <v>133575.67000000001</v>
      </c>
      <c r="I2396" s="307">
        <v>4672</v>
      </c>
      <c r="J2396" s="307">
        <v>2095.19</v>
      </c>
      <c r="K2396" s="307">
        <v>126808.48</v>
      </c>
      <c r="L2396" s="365">
        <v>6.6392104858988015</v>
      </c>
      <c r="M2396" s="365">
        <v>11.889553378292405</v>
      </c>
      <c r="N2396" s="365">
        <v>6.2702079904234633</v>
      </c>
      <c r="O2396" s="365">
        <v>6.5391790785015136</v>
      </c>
      <c r="P2396" s="308"/>
      <c r="Q2396" s="308"/>
      <c r="R2396" s="308">
        <v>15</v>
      </c>
    </row>
    <row r="2397" spans="1:18" ht="36">
      <c r="A2397" s="304">
        <v>97</v>
      </c>
      <c r="B2397" s="301" t="s">
        <v>4264</v>
      </c>
      <c r="C2397" s="305" t="s">
        <v>4265</v>
      </c>
      <c r="D2397" s="306">
        <v>27580.95</v>
      </c>
      <c r="E2397" s="306">
        <v>481.91</v>
      </c>
      <c r="F2397" s="306">
        <v>376.98</v>
      </c>
      <c r="G2397" s="306">
        <v>26722.06</v>
      </c>
      <c r="H2397" s="307">
        <v>182814.55</v>
      </c>
      <c r="I2397" s="307">
        <v>5729.79</v>
      </c>
      <c r="J2397" s="307">
        <v>2359.16</v>
      </c>
      <c r="K2397" s="307">
        <v>174725.6</v>
      </c>
      <c r="L2397" s="365">
        <v>6.6282905411162405</v>
      </c>
      <c r="M2397" s="365">
        <v>11.889751198356539</v>
      </c>
      <c r="N2397" s="365">
        <v>6.2580508249774516</v>
      </c>
      <c r="O2397" s="365">
        <v>6.5386276357436515</v>
      </c>
      <c r="P2397" s="308"/>
      <c r="Q2397" s="308"/>
      <c r="R2397" s="308">
        <v>15</v>
      </c>
    </row>
    <row r="2398" spans="1:18" ht="12.75">
      <c r="A2398" s="202" t="s">
        <v>4266</v>
      </c>
      <c r="B2398" s="201"/>
      <c r="C2398" s="201"/>
      <c r="D2398" s="201"/>
      <c r="E2398" s="201"/>
      <c r="F2398" s="201"/>
      <c r="G2398" s="201"/>
      <c r="H2398" s="201"/>
      <c r="I2398" s="201"/>
      <c r="J2398" s="201"/>
      <c r="K2398" s="201"/>
      <c r="L2398" s="201"/>
      <c r="M2398" s="201"/>
      <c r="N2398" s="201"/>
      <c r="O2398" s="201"/>
      <c r="P2398" s="201"/>
      <c r="Q2398" s="201"/>
      <c r="R2398" s="201"/>
    </row>
    <row r="2399" spans="1:18" ht="48">
      <c r="A2399" s="304">
        <v>98</v>
      </c>
      <c r="B2399" s="301" t="s">
        <v>4267</v>
      </c>
      <c r="C2399" s="305" t="s">
        <v>4268</v>
      </c>
      <c r="D2399" s="306">
        <v>467.78</v>
      </c>
      <c r="E2399" s="306">
        <v>228.26</v>
      </c>
      <c r="F2399" s="306">
        <v>232.35</v>
      </c>
      <c r="G2399" s="306">
        <v>7.17</v>
      </c>
      <c r="H2399" s="307">
        <v>4387.66</v>
      </c>
      <c r="I2399" s="307">
        <v>2713.98</v>
      </c>
      <c r="J2399" s="307">
        <v>1613.21</v>
      </c>
      <c r="K2399" s="307">
        <v>60.47</v>
      </c>
      <c r="L2399" s="365">
        <v>9.3797511650776002</v>
      </c>
      <c r="M2399" s="365">
        <v>11.889862437571191</v>
      </c>
      <c r="N2399" s="365">
        <v>6.9430170002151925</v>
      </c>
      <c r="O2399" s="365">
        <v>8.4337517433751739</v>
      </c>
      <c r="P2399" s="308"/>
      <c r="Q2399" s="308"/>
      <c r="R2399" s="308">
        <v>16</v>
      </c>
    </row>
    <row r="2400" spans="1:18" ht="48">
      <c r="A2400" s="304">
        <v>99</v>
      </c>
      <c r="B2400" s="301" t="s">
        <v>4269</v>
      </c>
      <c r="C2400" s="305" t="s">
        <v>4270</v>
      </c>
      <c r="D2400" s="306">
        <v>622.04</v>
      </c>
      <c r="E2400" s="306">
        <v>344.42</v>
      </c>
      <c r="F2400" s="306">
        <v>266.52999999999997</v>
      </c>
      <c r="G2400" s="306">
        <v>11.09</v>
      </c>
      <c r="H2400" s="307">
        <v>6046.35</v>
      </c>
      <c r="I2400" s="307">
        <v>4095.21</v>
      </c>
      <c r="J2400" s="307">
        <v>1857.68</v>
      </c>
      <c r="K2400" s="307">
        <v>93.46</v>
      </c>
      <c r="L2400" s="365">
        <v>9.7201948427753848</v>
      </c>
      <c r="M2400" s="365">
        <v>11.890163172870333</v>
      </c>
      <c r="N2400" s="365">
        <v>6.9698720594304593</v>
      </c>
      <c r="O2400" s="365">
        <v>8.4274120829576198</v>
      </c>
      <c r="P2400" s="308"/>
      <c r="Q2400" s="308"/>
      <c r="R2400" s="308">
        <v>16</v>
      </c>
    </row>
    <row r="2401" spans="1:18" ht="48">
      <c r="A2401" s="304">
        <v>100</v>
      </c>
      <c r="B2401" s="301" t="s">
        <v>4271</v>
      </c>
      <c r="C2401" s="305" t="s">
        <v>4272</v>
      </c>
      <c r="D2401" s="306">
        <v>637.64</v>
      </c>
      <c r="E2401" s="306">
        <v>357.67</v>
      </c>
      <c r="F2401" s="306">
        <v>266.52999999999997</v>
      </c>
      <c r="G2401" s="306">
        <v>13.44</v>
      </c>
      <c r="H2401" s="307">
        <v>6223.68</v>
      </c>
      <c r="I2401" s="307">
        <v>4252.72</v>
      </c>
      <c r="J2401" s="307">
        <v>1857.68</v>
      </c>
      <c r="K2401" s="307">
        <v>113.28</v>
      </c>
      <c r="L2401" s="365">
        <v>9.7604918135625116</v>
      </c>
      <c r="M2401" s="365">
        <v>11.890066262196997</v>
      </c>
      <c r="N2401" s="365">
        <v>6.9698720594304593</v>
      </c>
      <c r="O2401" s="365">
        <v>8.4285714285714288</v>
      </c>
      <c r="P2401" s="308"/>
      <c r="Q2401" s="308"/>
      <c r="R2401" s="308">
        <v>16</v>
      </c>
    </row>
    <row r="2402" spans="1:18" ht="48">
      <c r="A2402" s="304">
        <v>101</v>
      </c>
      <c r="B2402" s="301" t="s">
        <v>4273</v>
      </c>
      <c r="C2402" s="305" t="s">
        <v>4274</v>
      </c>
      <c r="D2402" s="306">
        <v>711.86</v>
      </c>
      <c r="E2402" s="306">
        <v>385.18</v>
      </c>
      <c r="F2402" s="306">
        <v>301.95999999999998</v>
      </c>
      <c r="G2402" s="306">
        <v>24.72</v>
      </c>
      <c r="H2402" s="307">
        <v>6899.43</v>
      </c>
      <c r="I2402" s="307">
        <v>4579.8500000000004</v>
      </c>
      <c r="J2402" s="307">
        <v>2111.13</v>
      </c>
      <c r="K2402" s="307">
        <v>208.45</v>
      </c>
      <c r="L2402" s="365">
        <v>9.6921164273874076</v>
      </c>
      <c r="M2402" s="365">
        <v>11.890155252089933</v>
      </c>
      <c r="N2402" s="365">
        <v>6.9914227049940401</v>
      </c>
      <c r="O2402" s="365">
        <v>8.4324433656957929</v>
      </c>
      <c r="P2402" s="308"/>
      <c r="Q2402" s="308"/>
      <c r="R2402" s="308">
        <v>16</v>
      </c>
    </row>
    <row r="2403" spans="1:18" ht="48">
      <c r="A2403" s="304">
        <v>102</v>
      </c>
      <c r="B2403" s="301" t="s">
        <v>4275</v>
      </c>
      <c r="C2403" s="305" t="s">
        <v>4276</v>
      </c>
      <c r="D2403" s="306">
        <v>820.18</v>
      </c>
      <c r="E2403" s="306">
        <v>443.27</v>
      </c>
      <c r="F2403" s="306">
        <v>336.14</v>
      </c>
      <c r="G2403" s="306">
        <v>40.770000000000003</v>
      </c>
      <c r="H2403" s="307">
        <v>7969.87</v>
      </c>
      <c r="I2403" s="307">
        <v>5270.46</v>
      </c>
      <c r="J2403" s="307">
        <v>2355.6</v>
      </c>
      <c r="K2403" s="307">
        <v>343.81</v>
      </c>
      <c r="L2403" s="365">
        <v>9.7172206101099761</v>
      </c>
      <c r="M2403" s="365">
        <v>11.889954203984029</v>
      </c>
      <c r="N2403" s="365">
        <v>7.0077943713928716</v>
      </c>
      <c r="O2403" s="365">
        <v>8.4329163600686776</v>
      </c>
      <c r="P2403" s="308"/>
      <c r="Q2403" s="308"/>
      <c r="R2403" s="308">
        <v>16</v>
      </c>
    </row>
    <row r="2404" spans="1:18" ht="48">
      <c r="A2404" s="304">
        <v>103</v>
      </c>
      <c r="B2404" s="301" t="s">
        <v>4277</v>
      </c>
      <c r="C2404" s="305" t="s">
        <v>4278</v>
      </c>
      <c r="D2404" s="306">
        <v>1118.75</v>
      </c>
      <c r="E2404" s="306">
        <v>607.32000000000005</v>
      </c>
      <c r="F2404" s="306">
        <v>443.73</v>
      </c>
      <c r="G2404" s="306">
        <v>67.7</v>
      </c>
      <c r="H2404" s="307">
        <v>10917.34</v>
      </c>
      <c r="I2404" s="307">
        <v>7221.14</v>
      </c>
      <c r="J2404" s="307">
        <v>3125.17</v>
      </c>
      <c r="K2404" s="307">
        <v>571.03</v>
      </c>
      <c r="L2404" s="365">
        <v>9.7585162011173185</v>
      </c>
      <c r="M2404" s="365">
        <v>11.890173220048739</v>
      </c>
      <c r="N2404" s="365">
        <v>7.0429540486331774</v>
      </c>
      <c r="O2404" s="365">
        <v>8.4347119645494821</v>
      </c>
      <c r="P2404" s="308"/>
      <c r="Q2404" s="308"/>
      <c r="R2404" s="308">
        <v>16</v>
      </c>
    </row>
    <row r="2405" spans="1:18" ht="48">
      <c r="A2405" s="304">
        <v>104</v>
      </c>
      <c r="B2405" s="301" t="s">
        <v>4279</v>
      </c>
      <c r="C2405" s="305" t="s">
        <v>4280</v>
      </c>
      <c r="D2405" s="306">
        <v>1268.18</v>
      </c>
      <c r="E2405" s="306">
        <v>675.6</v>
      </c>
      <c r="F2405" s="306">
        <v>512.09</v>
      </c>
      <c r="G2405" s="306">
        <v>80.489999999999995</v>
      </c>
      <c r="H2405" s="307">
        <v>12325.93</v>
      </c>
      <c r="I2405" s="307">
        <v>8032.91</v>
      </c>
      <c r="J2405" s="307">
        <v>3614.11</v>
      </c>
      <c r="K2405" s="307">
        <v>678.91</v>
      </c>
      <c r="L2405" s="365">
        <v>9.7193852607673978</v>
      </c>
      <c r="M2405" s="365">
        <v>11.890038484310242</v>
      </c>
      <c r="N2405" s="365">
        <v>7.0575680056240113</v>
      </c>
      <c r="O2405" s="365">
        <v>8.4347123866318796</v>
      </c>
      <c r="P2405" s="308"/>
      <c r="Q2405" s="308"/>
      <c r="R2405" s="308">
        <v>16</v>
      </c>
    </row>
    <row r="2406" spans="1:18" ht="48">
      <c r="A2406" s="304">
        <v>105</v>
      </c>
      <c r="B2406" s="301" t="s">
        <v>4281</v>
      </c>
      <c r="C2406" s="305" t="s">
        <v>4282</v>
      </c>
      <c r="D2406" s="306">
        <v>1566.22</v>
      </c>
      <c r="E2406" s="306">
        <v>925.25</v>
      </c>
      <c r="F2406" s="306">
        <v>536.61</v>
      </c>
      <c r="G2406" s="306">
        <v>104.36</v>
      </c>
      <c r="H2406" s="307">
        <v>15670.49</v>
      </c>
      <c r="I2406" s="307">
        <v>11001.33</v>
      </c>
      <c r="J2406" s="307">
        <v>3788.91</v>
      </c>
      <c r="K2406" s="307">
        <v>880.25</v>
      </c>
      <c r="L2406" s="365">
        <v>10.00529299842934</v>
      </c>
      <c r="M2406" s="365">
        <v>11.890116184814914</v>
      </c>
      <c r="N2406" s="365">
        <v>7.060826298429026</v>
      </c>
      <c r="O2406" s="365">
        <v>8.4347451130701412</v>
      </c>
      <c r="P2406" s="308"/>
      <c r="Q2406" s="308"/>
      <c r="R2406" s="308">
        <v>16</v>
      </c>
    </row>
    <row r="2407" spans="1:18" ht="48">
      <c r="A2407" s="304">
        <v>106</v>
      </c>
      <c r="B2407" s="301" t="s">
        <v>4283</v>
      </c>
      <c r="C2407" s="305" t="s">
        <v>4284</v>
      </c>
      <c r="D2407" s="306">
        <v>1916.61</v>
      </c>
      <c r="E2407" s="306">
        <v>1100.52</v>
      </c>
      <c r="F2407" s="306">
        <v>686.75</v>
      </c>
      <c r="G2407" s="306">
        <v>129.34</v>
      </c>
      <c r="H2407" s="307">
        <v>19039.740000000002</v>
      </c>
      <c r="I2407" s="307">
        <v>13085.28</v>
      </c>
      <c r="J2407" s="307">
        <v>4863.49</v>
      </c>
      <c r="K2407" s="307">
        <v>1090.97</v>
      </c>
      <c r="L2407" s="365">
        <v>9.9340710942758328</v>
      </c>
      <c r="M2407" s="365">
        <v>11.890088321884202</v>
      </c>
      <c r="N2407" s="365">
        <v>7.0818929741536216</v>
      </c>
      <c r="O2407" s="365">
        <v>8.4349002628730485</v>
      </c>
      <c r="P2407" s="308"/>
      <c r="Q2407" s="308"/>
      <c r="R2407" s="308">
        <v>16</v>
      </c>
    </row>
    <row r="2408" spans="1:18" ht="48">
      <c r="A2408" s="304">
        <v>107</v>
      </c>
      <c r="B2408" s="301" t="s">
        <v>4285</v>
      </c>
      <c r="C2408" s="305" t="s">
        <v>4286</v>
      </c>
      <c r="D2408" s="306">
        <v>2154.62</v>
      </c>
      <c r="E2408" s="306">
        <v>1243.18</v>
      </c>
      <c r="F2408" s="306">
        <v>757.64</v>
      </c>
      <c r="G2408" s="306">
        <v>153.80000000000001</v>
      </c>
      <c r="H2408" s="307">
        <v>21449.41</v>
      </c>
      <c r="I2408" s="307">
        <v>14781.52</v>
      </c>
      <c r="J2408" s="307">
        <v>5370.55</v>
      </c>
      <c r="K2408" s="307">
        <v>1297.3399999999999</v>
      </c>
      <c r="L2408" s="365">
        <v>9.9550779255738835</v>
      </c>
      <c r="M2408" s="365">
        <v>11.8900883218842</v>
      </c>
      <c r="N2408" s="365">
        <v>7.0885248930890663</v>
      </c>
      <c r="O2408" s="365">
        <v>8.4352405721716508</v>
      </c>
      <c r="P2408" s="308"/>
      <c r="Q2408" s="308"/>
      <c r="R2408" s="308">
        <v>16</v>
      </c>
    </row>
    <row r="2409" spans="1:18" ht="48">
      <c r="A2409" s="304">
        <v>108</v>
      </c>
      <c r="B2409" s="301" t="s">
        <v>4287</v>
      </c>
      <c r="C2409" s="305" t="s">
        <v>4288</v>
      </c>
      <c r="D2409" s="306">
        <v>2575.7399999999998</v>
      </c>
      <c r="E2409" s="306">
        <v>1518.31</v>
      </c>
      <c r="F2409" s="306">
        <v>883.67</v>
      </c>
      <c r="G2409" s="306">
        <v>173.76</v>
      </c>
      <c r="H2409" s="307">
        <v>25741.759999999998</v>
      </c>
      <c r="I2409" s="307">
        <v>18052.84</v>
      </c>
      <c r="J2409" s="307">
        <v>6223.23</v>
      </c>
      <c r="K2409" s="307">
        <v>1465.69</v>
      </c>
      <c r="L2409" s="365">
        <v>9.9939279585672463</v>
      </c>
      <c r="M2409" s="365">
        <v>11.890088321884202</v>
      </c>
      <c r="N2409" s="365">
        <v>7.042481921984451</v>
      </c>
      <c r="O2409" s="365">
        <v>8.4351404235727454</v>
      </c>
      <c r="P2409" s="308"/>
      <c r="Q2409" s="308"/>
      <c r="R2409" s="308">
        <v>16</v>
      </c>
    </row>
    <row r="2410" spans="1:18" ht="48">
      <c r="A2410" s="304">
        <v>109</v>
      </c>
      <c r="B2410" s="301" t="s">
        <v>4289</v>
      </c>
      <c r="C2410" s="305" t="s">
        <v>4290</v>
      </c>
      <c r="D2410" s="306">
        <v>3432.91</v>
      </c>
      <c r="E2410" s="306">
        <v>2211.23</v>
      </c>
      <c r="F2410" s="306">
        <v>1025.42</v>
      </c>
      <c r="G2410" s="306">
        <v>196.26</v>
      </c>
      <c r="H2410" s="307">
        <v>35184.49</v>
      </c>
      <c r="I2410" s="307">
        <v>26291.72</v>
      </c>
      <c r="J2410" s="307">
        <v>7237.2</v>
      </c>
      <c r="K2410" s="307">
        <v>1655.57</v>
      </c>
      <c r="L2410" s="365">
        <v>10.249173441773889</v>
      </c>
      <c r="M2410" s="365">
        <v>11.890088321884202</v>
      </c>
      <c r="N2410" s="365">
        <v>7.0577909539505761</v>
      </c>
      <c r="O2410" s="365">
        <v>8.4355956384388051</v>
      </c>
      <c r="P2410" s="308"/>
      <c r="Q2410" s="308"/>
      <c r="R2410" s="308">
        <v>16</v>
      </c>
    </row>
    <row r="2411" spans="1:18" ht="48">
      <c r="A2411" s="304">
        <v>110</v>
      </c>
      <c r="B2411" s="301" t="s">
        <v>4291</v>
      </c>
      <c r="C2411" s="305" t="s">
        <v>4292</v>
      </c>
      <c r="D2411" s="306">
        <v>3993.75</v>
      </c>
      <c r="E2411" s="306">
        <v>2384.46</v>
      </c>
      <c r="F2411" s="306">
        <v>1305.1400000000001</v>
      </c>
      <c r="G2411" s="306">
        <v>304.14999999999998</v>
      </c>
      <c r="H2411" s="307">
        <v>40155.15</v>
      </c>
      <c r="I2411" s="307">
        <v>28351.439999999999</v>
      </c>
      <c r="J2411" s="307">
        <v>9238.02</v>
      </c>
      <c r="K2411" s="307">
        <v>2565.69</v>
      </c>
      <c r="L2411" s="365">
        <v>10.05449765258216</v>
      </c>
      <c r="M2411" s="365">
        <v>11.8900883218842</v>
      </c>
      <c r="N2411" s="365">
        <v>7.0781831834132731</v>
      </c>
      <c r="O2411" s="365">
        <v>8.43560743054414</v>
      </c>
      <c r="P2411" s="308"/>
      <c r="Q2411" s="308"/>
      <c r="R2411" s="308">
        <v>16</v>
      </c>
    </row>
    <row r="2412" spans="1:18" ht="48">
      <c r="A2412" s="304">
        <v>111</v>
      </c>
      <c r="B2412" s="301" t="s">
        <v>4293</v>
      </c>
      <c r="C2412" s="305" t="s">
        <v>4294</v>
      </c>
      <c r="D2412" s="306">
        <v>5417.72</v>
      </c>
      <c r="E2412" s="306">
        <v>3270.99</v>
      </c>
      <c r="F2412" s="306">
        <v>1550.69</v>
      </c>
      <c r="G2412" s="306">
        <v>596.04</v>
      </c>
      <c r="H2412" s="307">
        <v>54914.77</v>
      </c>
      <c r="I2412" s="307">
        <v>38892.36</v>
      </c>
      <c r="J2412" s="307">
        <v>10994.46</v>
      </c>
      <c r="K2412" s="307">
        <v>5027.95</v>
      </c>
      <c r="L2412" s="365">
        <v>10.136140295179521</v>
      </c>
      <c r="M2412" s="365">
        <v>11.890088321884202</v>
      </c>
      <c r="N2412" s="365">
        <v>7.0900437869593524</v>
      </c>
      <c r="O2412" s="365">
        <v>8.4355915710355021</v>
      </c>
      <c r="P2412" s="308"/>
      <c r="Q2412" s="308"/>
      <c r="R2412" s="308">
        <v>16</v>
      </c>
    </row>
    <row r="2413" spans="1:18" ht="48">
      <c r="A2413" s="304">
        <v>112</v>
      </c>
      <c r="B2413" s="301" t="s">
        <v>4295</v>
      </c>
      <c r="C2413" s="305" t="s">
        <v>4296</v>
      </c>
      <c r="D2413" s="306">
        <v>6220.09</v>
      </c>
      <c r="E2413" s="306">
        <v>3800.87</v>
      </c>
      <c r="F2413" s="306">
        <v>1727.89</v>
      </c>
      <c r="G2413" s="306">
        <v>691.33</v>
      </c>
      <c r="H2413" s="307">
        <v>63286.54</v>
      </c>
      <c r="I2413" s="307">
        <v>45192.68</v>
      </c>
      <c r="J2413" s="307">
        <v>12261.96</v>
      </c>
      <c r="K2413" s="307">
        <v>5831.9</v>
      </c>
      <c r="L2413" s="365">
        <v>10.174537667461403</v>
      </c>
      <c r="M2413" s="365">
        <v>11.8900883218842</v>
      </c>
      <c r="N2413" s="365">
        <v>7.096493411038896</v>
      </c>
      <c r="O2413" s="365">
        <v>8.4357687356255315</v>
      </c>
      <c r="P2413" s="308"/>
      <c r="Q2413" s="308"/>
      <c r="R2413" s="308">
        <v>16</v>
      </c>
    </row>
    <row r="2414" spans="1:18" ht="60">
      <c r="A2414" s="304">
        <v>113</v>
      </c>
      <c r="B2414" s="301" t="s">
        <v>4297</v>
      </c>
      <c r="C2414" s="305" t="s">
        <v>4298</v>
      </c>
      <c r="D2414" s="306">
        <v>606.55999999999995</v>
      </c>
      <c r="E2414" s="306">
        <v>333.21</v>
      </c>
      <c r="F2414" s="306">
        <v>266.18</v>
      </c>
      <c r="G2414" s="306">
        <v>7.17</v>
      </c>
      <c r="H2414" s="307">
        <v>5878.02</v>
      </c>
      <c r="I2414" s="307">
        <v>3961.93</v>
      </c>
      <c r="J2414" s="307">
        <v>1855.62</v>
      </c>
      <c r="K2414" s="307">
        <v>60.47</v>
      </c>
      <c r="L2414" s="365">
        <v>9.6907478237931954</v>
      </c>
      <c r="M2414" s="365">
        <v>11.890189370066924</v>
      </c>
      <c r="N2414" s="365">
        <v>6.9712976181531285</v>
      </c>
      <c r="O2414" s="365">
        <v>8.4337517433751739</v>
      </c>
      <c r="P2414" s="308"/>
      <c r="Q2414" s="308"/>
      <c r="R2414" s="308">
        <v>16</v>
      </c>
    </row>
    <row r="2415" spans="1:18" ht="60">
      <c r="A2415" s="304">
        <v>114</v>
      </c>
      <c r="B2415" s="301" t="s">
        <v>4299</v>
      </c>
      <c r="C2415" s="305" t="s">
        <v>4300</v>
      </c>
      <c r="D2415" s="306">
        <v>662.13</v>
      </c>
      <c r="E2415" s="306">
        <v>344.42</v>
      </c>
      <c r="F2415" s="306">
        <v>306.62</v>
      </c>
      <c r="G2415" s="306">
        <v>11.09</v>
      </c>
      <c r="H2415" s="307">
        <v>6333.65</v>
      </c>
      <c r="I2415" s="307">
        <v>4095.21</v>
      </c>
      <c r="J2415" s="307">
        <v>2144.98</v>
      </c>
      <c r="K2415" s="307">
        <v>93.46</v>
      </c>
      <c r="L2415" s="365">
        <v>9.5655686949692651</v>
      </c>
      <c r="M2415" s="365">
        <v>11.890163172870333</v>
      </c>
      <c r="N2415" s="365">
        <v>6.9955645424303698</v>
      </c>
      <c r="O2415" s="365">
        <v>8.4274120829576198</v>
      </c>
      <c r="P2415" s="308"/>
      <c r="Q2415" s="308"/>
      <c r="R2415" s="308">
        <v>16</v>
      </c>
    </row>
    <row r="2416" spans="1:18" ht="60">
      <c r="A2416" s="304">
        <v>115</v>
      </c>
      <c r="B2416" s="301" t="s">
        <v>4301</v>
      </c>
      <c r="C2416" s="305" t="s">
        <v>4302</v>
      </c>
      <c r="D2416" s="306">
        <v>677.73</v>
      </c>
      <c r="E2416" s="306">
        <v>357.67</v>
      </c>
      <c r="F2416" s="306">
        <v>306.62</v>
      </c>
      <c r="G2416" s="306">
        <v>13.44</v>
      </c>
      <c r="H2416" s="307">
        <v>6510.98</v>
      </c>
      <c r="I2416" s="307">
        <v>4252.72</v>
      </c>
      <c r="J2416" s="307">
        <v>2144.98</v>
      </c>
      <c r="K2416" s="307">
        <v>113.28</v>
      </c>
      <c r="L2416" s="365">
        <v>9.6070411520812122</v>
      </c>
      <c r="M2416" s="365">
        <v>11.890066262196997</v>
      </c>
      <c r="N2416" s="365">
        <v>6.9955645424303698</v>
      </c>
      <c r="O2416" s="365">
        <v>8.4285714285714288</v>
      </c>
      <c r="P2416" s="308"/>
      <c r="Q2416" s="308"/>
      <c r="R2416" s="308">
        <v>16</v>
      </c>
    </row>
    <row r="2417" spans="1:18" ht="60">
      <c r="A2417" s="304">
        <v>116</v>
      </c>
      <c r="B2417" s="301" t="s">
        <v>4303</v>
      </c>
      <c r="C2417" s="305" t="s">
        <v>4304</v>
      </c>
      <c r="D2417" s="306">
        <v>860.67</v>
      </c>
      <c r="E2417" s="306">
        <v>490.14</v>
      </c>
      <c r="F2417" s="306">
        <v>345.81</v>
      </c>
      <c r="G2417" s="306">
        <v>24.72</v>
      </c>
      <c r="H2417" s="307">
        <v>8461.6200000000008</v>
      </c>
      <c r="I2417" s="307">
        <v>5827.8</v>
      </c>
      <c r="J2417" s="307">
        <v>2425.37</v>
      </c>
      <c r="K2417" s="307">
        <v>208.45</v>
      </c>
      <c r="L2417" s="365">
        <v>9.8314336505280782</v>
      </c>
      <c r="M2417" s="365">
        <v>11.890072224262456</v>
      </c>
      <c r="N2417" s="365">
        <v>7.0135912784477021</v>
      </c>
      <c r="O2417" s="365">
        <v>8.4324433656957929</v>
      </c>
      <c r="P2417" s="308"/>
      <c r="Q2417" s="308"/>
      <c r="R2417" s="308">
        <v>16</v>
      </c>
    </row>
    <row r="2418" spans="1:18" ht="60">
      <c r="A2418" s="304">
        <v>117</v>
      </c>
      <c r="B2418" s="301" t="s">
        <v>4305</v>
      </c>
      <c r="C2418" s="305" t="s">
        <v>4306</v>
      </c>
      <c r="D2418" s="306">
        <v>975.24</v>
      </c>
      <c r="E2418" s="306">
        <v>548.22</v>
      </c>
      <c r="F2418" s="306">
        <v>386.25</v>
      </c>
      <c r="G2418" s="306">
        <v>40.770000000000003</v>
      </c>
      <c r="H2418" s="307">
        <v>9576.9500000000007</v>
      </c>
      <c r="I2418" s="307">
        <v>6518.41</v>
      </c>
      <c r="J2418" s="307">
        <v>2714.73</v>
      </c>
      <c r="K2418" s="307">
        <v>343.81</v>
      </c>
      <c r="L2418" s="365">
        <v>9.8200955662195977</v>
      </c>
      <c r="M2418" s="365">
        <v>11.890135347123417</v>
      </c>
      <c r="N2418" s="365">
        <v>7.0284271844660191</v>
      </c>
      <c r="O2418" s="365">
        <v>8.4329163600686776</v>
      </c>
      <c r="P2418" s="308"/>
      <c r="Q2418" s="308"/>
      <c r="R2418" s="308">
        <v>16</v>
      </c>
    </row>
    <row r="2419" spans="1:18" ht="60">
      <c r="A2419" s="304">
        <v>118</v>
      </c>
      <c r="B2419" s="301" t="s">
        <v>4307</v>
      </c>
      <c r="C2419" s="305" t="s">
        <v>4308</v>
      </c>
      <c r="D2419" s="306">
        <v>1186.4000000000001</v>
      </c>
      <c r="E2419" s="306">
        <v>607.32000000000005</v>
      </c>
      <c r="F2419" s="306">
        <v>511.38</v>
      </c>
      <c r="G2419" s="306">
        <v>67.7</v>
      </c>
      <c r="H2419" s="307">
        <v>11402.16</v>
      </c>
      <c r="I2419" s="307">
        <v>7221.14</v>
      </c>
      <c r="J2419" s="307">
        <v>3609.99</v>
      </c>
      <c r="K2419" s="307">
        <v>571.03</v>
      </c>
      <c r="L2419" s="365">
        <v>9.6107215104517856</v>
      </c>
      <c r="M2419" s="365">
        <v>11.890173220048739</v>
      </c>
      <c r="N2419" s="365">
        <v>7.0593101020767328</v>
      </c>
      <c r="O2419" s="365">
        <v>8.4347119645494821</v>
      </c>
      <c r="P2419" s="308"/>
      <c r="Q2419" s="308"/>
      <c r="R2419" s="308">
        <v>16</v>
      </c>
    </row>
    <row r="2420" spans="1:18" ht="60">
      <c r="A2420" s="304">
        <v>119</v>
      </c>
      <c r="B2420" s="301" t="s">
        <v>4309</v>
      </c>
      <c r="C2420" s="305" t="s">
        <v>4310</v>
      </c>
      <c r="D2420" s="306">
        <v>1452.05</v>
      </c>
      <c r="E2420" s="306">
        <v>780.55</v>
      </c>
      <c r="F2420" s="306">
        <v>591.01</v>
      </c>
      <c r="G2420" s="306">
        <v>80.489999999999995</v>
      </c>
      <c r="H2420" s="307">
        <v>14139.51</v>
      </c>
      <c r="I2420" s="307">
        <v>9280.86</v>
      </c>
      <c r="J2420" s="307">
        <v>4179.74</v>
      </c>
      <c r="K2420" s="307">
        <v>678.91</v>
      </c>
      <c r="L2420" s="365">
        <v>9.7376192279880183</v>
      </c>
      <c r="M2420" s="365">
        <v>11.890154378322979</v>
      </c>
      <c r="N2420" s="365">
        <v>7.0721984399587141</v>
      </c>
      <c r="O2420" s="365">
        <v>8.4347123866318796</v>
      </c>
      <c r="P2420" s="308"/>
      <c r="Q2420" s="308"/>
      <c r="R2420" s="308">
        <v>16</v>
      </c>
    </row>
    <row r="2421" spans="1:18" ht="60">
      <c r="A2421" s="304">
        <v>120</v>
      </c>
      <c r="B2421" s="301" t="s">
        <v>4311</v>
      </c>
      <c r="C2421" s="305" t="s">
        <v>4312</v>
      </c>
      <c r="D2421" s="306">
        <v>1702.77</v>
      </c>
      <c r="E2421" s="306">
        <v>925.25</v>
      </c>
      <c r="F2421" s="306">
        <v>673.16</v>
      </c>
      <c r="G2421" s="306">
        <v>104.36</v>
      </c>
      <c r="H2421" s="307">
        <v>16649.11</v>
      </c>
      <c r="I2421" s="307">
        <v>11001.33</v>
      </c>
      <c r="J2421" s="307">
        <v>4767.53</v>
      </c>
      <c r="K2421" s="307">
        <v>880.25</v>
      </c>
      <c r="L2421" s="365">
        <v>9.7776622796971999</v>
      </c>
      <c r="M2421" s="365">
        <v>11.890116184814914</v>
      </c>
      <c r="N2421" s="365">
        <v>7.0823132687622552</v>
      </c>
      <c r="O2421" s="365">
        <v>8.4347451130701412</v>
      </c>
      <c r="P2421" s="308"/>
      <c r="Q2421" s="308"/>
      <c r="R2421" s="308">
        <v>16</v>
      </c>
    </row>
    <row r="2422" spans="1:18" ht="60">
      <c r="A2422" s="304">
        <v>121</v>
      </c>
      <c r="B2422" s="301" t="s">
        <v>4313</v>
      </c>
      <c r="C2422" s="305" t="s">
        <v>4314</v>
      </c>
      <c r="D2422" s="306">
        <v>2135.19</v>
      </c>
      <c r="E2422" s="306">
        <v>1212.6099999999999</v>
      </c>
      <c r="F2422" s="306">
        <v>793.24</v>
      </c>
      <c r="G2422" s="306">
        <v>129.34</v>
      </c>
      <c r="H2422" s="307">
        <v>21135.65</v>
      </c>
      <c r="I2422" s="307">
        <v>14418.04</v>
      </c>
      <c r="J2422" s="307">
        <v>5626.64</v>
      </c>
      <c r="K2422" s="307">
        <v>1090.97</v>
      </c>
      <c r="L2422" s="365">
        <v>9.8987209569171828</v>
      </c>
      <c r="M2422" s="365">
        <v>11.890088321884202</v>
      </c>
      <c r="N2422" s="365">
        <v>7.0932378599162931</v>
      </c>
      <c r="O2422" s="365">
        <v>8.4349002628730485</v>
      </c>
      <c r="P2422" s="308"/>
      <c r="Q2422" s="308"/>
      <c r="R2422" s="308">
        <v>16</v>
      </c>
    </row>
    <row r="2423" spans="1:18" ht="60">
      <c r="A2423" s="304">
        <v>122</v>
      </c>
      <c r="B2423" s="301" t="s">
        <v>4315</v>
      </c>
      <c r="C2423" s="305" t="s">
        <v>4316</v>
      </c>
      <c r="D2423" s="306">
        <v>2589.5300000000002</v>
      </c>
      <c r="E2423" s="306">
        <v>1559.07</v>
      </c>
      <c r="F2423" s="306">
        <v>876.66</v>
      </c>
      <c r="G2423" s="306">
        <v>153.80000000000001</v>
      </c>
      <c r="H2423" s="307">
        <v>26058.3</v>
      </c>
      <c r="I2423" s="307">
        <v>18537.48</v>
      </c>
      <c r="J2423" s="307">
        <v>6223.48</v>
      </c>
      <c r="K2423" s="307">
        <v>1297.3399999999999</v>
      </c>
      <c r="L2423" s="365">
        <v>10.062945785528647</v>
      </c>
      <c r="M2423" s="365">
        <v>11.8900883218842</v>
      </c>
      <c r="N2423" s="365">
        <v>7.0990806013733945</v>
      </c>
      <c r="O2423" s="365">
        <v>8.4352405721716508</v>
      </c>
      <c r="P2423" s="308"/>
      <c r="Q2423" s="308"/>
      <c r="R2423" s="308">
        <v>16</v>
      </c>
    </row>
    <row r="2424" spans="1:18" ht="60">
      <c r="A2424" s="304">
        <v>123</v>
      </c>
      <c r="B2424" s="301" t="s">
        <v>4317</v>
      </c>
      <c r="C2424" s="305" t="s">
        <v>4318</v>
      </c>
      <c r="D2424" s="306">
        <v>2926.06</v>
      </c>
      <c r="E2424" s="306">
        <v>1733.32</v>
      </c>
      <c r="F2424" s="306">
        <v>1018.98</v>
      </c>
      <c r="G2424" s="306">
        <v>173.76</v>
      </c>
      <c r="H2424" s="307">
        <v>29267.89</v>
      </c>
      <c r="I2424" s="307">
        <v>20609.32</v>
      </c>
      <c r="J2424" s="307">
        <v>7192.88</v>
      </c>
      <c r="K2424" s="307">
        <v>1465.69</v>
      </c>
      <c r="L2424" s="365">
        <v>10.002491404824235</v>
      </c>
      <c r="M2424" s="365">
        <v>11.890083769875153</v>
      </c>
      <c r="N2424" s="365">
        <v>7.0589020392941961</v>
      </c>
      <c r="O2424" s="365">
        <v>8.4351404235727454</v>
      </c>
      <c r="P2424" s="308"/>
      <c r="Q2424" s="308"/>
      <c r="R2424" s="308">
        <v>16</v>
      </c>
    </row>
    <row r="2425" spans="1:18" ht="60">
      <c r="A2425" s="304">
        <v>124</v>
      </c>
      <c r="B2425" s="301" t="s">
        <v>4319</v>
      </c>
      <c r="C2425" s="305" t="s">
        <v>4320</v>
      </c>
      <c r="D2425" s="306">
        <v>3296.28</v>
      </c>
      <c r="E2425" s="306">
        <v>1916.74</v>
      </c>
      <c r="F2425" s="306">
        <v>1183.28</v>
      </c>
      <c r="G2425" s="306">
        <v>196.26</v>
      </c>
      <c r="H2425" s="307">
        <v>32814.22</v>
      </c>
      <c r="I2425" s="307">
        <v>22790.2</v>
      </c>
      <c r="J2425" s="307">
        <v>8368.4500000000007</v>
      </c>
      <c r="K2425" s="307">
        <v>1655.57</v>
      </c>
      <c r="L2425" s="365">
        <v>9.9549249456963604</v>
      </c>
      <c r="M2425" s="365">
        <v>11.890084205473878</v>
      </c>
      <c r="N2425" s="365">
        <v>7.0722483266851475</v>
      </c>
      <c r="O2425" s="365">
        <v>8.4355956384388051</v>
      </c>
      <c r="P2425" s="308"/>
      <c r="Q2425" s="308"/>
      <c r="R2425" s="308">
        <v>16</v>
      </c>
    </row>
    <row r="2426" spans="1:18" ht="60">
      <c r="A2426" s="304">
        <v>125</v>
      </c>
      <c r="B2426" s="301" t="s">
        <v>4321</v>
      </c>
      <c r="C2426" s="305" t="s">
        <v>4322</v>
      </c>
      <c r="D2426" s="306">
        <v>4400.2700000000004</v>
      </c>
      <c r="E2426" s="306">
        <v>2589.2800000000002</v>
      </c>
      <c r="F2426" s="306">
        <v>1506.84</v>
      </c>
      <c r="G2426" s="306">
        <v>304.14999999999998</v>
      </c>
      <c r="H2426" s="307">
        <v>44035.96</v>
      </c>
      <c r="I2426" s="307">
        <v>30786.76</v>
      </c>
      <c r="J2426" s="307">
        <v>10683.51</v>
      </c>
      <c r="K2426" s="307">
        <v>2565.69</v>
      </c>
      <c r="L2426" s="365">
        <v>10.007558627084245</v>
      </c>
      <c r="M2426" s="365">
        <v>11.89008527467095</v>
      </c>
      <c r="N2426" s="365">
        <v>7.0900095564227126</v>
      </c>
      <c r="O2426" s="365">
        <v>8.43560743054414</v>
      </c>
      <c r="P2426" s="308"/>
      <c r="Q2426" s="308"/>
      <c r="R2426" s="308">
        <v>16</v>
      </c>
    </row>
    <row r="2427" spans="1:18" ht="60">
      <c r="A2427" s="304">
        <v>126</v>
      </c>
      <c r="B2427" s="301" t="s">
        <v>4323</v>
      </c>
      <c r="C2427" s="305" t="s">
        <v>4324</v>
      </c>
      <c r="D2427" s="306">
        <v>5874.53</v>
      </c>
      <c r="E2427" s="306">
        <v>3486</v>
      </c>
      <c r="F2427" s="306">
        <v>1792.49</v>
      </c>
      <c r="G2427" s="306">
        <v>596.04</v>
      </c>
      <c r="H2427" s="307">
        <v>59204.05</v>
      </c>
      <c r="I2427" s="307">
        <v>41448.839999999997</v>
      </c>
      <c r="J2427" s="307">
        <v>12727.26</v>
      </c>
      <c r="K2427" s="307">
        <v>5027.95</v>
      </c>
      <c r="L2427" s="365">
        <v>10.078091353691274</v>
      </c>
      <c r="M2427" s="365">
        <v>11.890086058519792</v>
      </c>
      <c r="N2427" s="365">
        <v>7.1003241301206703</v>
      </c>
      <c r="O2427" s="365">
        <v>8.4355915710355021</v>
      </c>
      <c r="P2427" s="308"/>
      <c r="Q2427" s="308"/>
      <c r="R2427" s="308">
        <v>16</v>
      </c>
    </row>
    <row r="2428" spans="1:18" ht="60">
      <c r="A2428" s="304">
        <v>127</v>
      </c>
      <c r="B2428" s="301" t="s">
        <v>4325</v>
      </c>
      <c r="C2428" s="305" t="s">
        <v>4326</v>
      </c>
      <c r="D2428" s="306">
        <v>6804.31</v>
      </c>
      <c r="E2428" s="306">
        <v>4115.74</v>
      </c>
      <c r="F2428" s="306">
        <v>1997.24</v>
      </c>
      <c r="G2428" s="306">
        <v>691.33</v>
      </c>
      <c r="H2428" s="307">
        <v>68960.7</v>
      </c>
      <c r="I2428" s="307">
        <v>48936.52</v>
      </c>
      <c r="J2428" s="307">
        <v>14192.28</v>
      </c>
      <c r="K2428" s="307">
        <v>5831.9</v>
      </c>
      <c r="L2428" s="365">
        <v>10.13485570175374</v>
      </c>
      <c r="M2428" s="365">
        <v>11.890090238936375</v>
      </c>
      <c r="N2428" s="365">
        <v>7.1059462057639546</v>
      </c>
      <c r="O2428" s="365">
        <v>8.4357687356255315</v>
      </c>
      <c r="P2428" s="308"/>
      <c r="Q2428" s="308"/>
      <c r="R2428" s="308">
        <v>16</v>
      </c>
    </row>
    <row r="2429" spans="1:18" ht="60">
      <c r="A2429" s="304">
        <v>128</v>
      </c>
      <c r="B2429" s="301" t="s">
        <v>4327</v>
      </c>
      <c r="C2429" s="305" t="s">
        <v>4328</v>
      </c>
      <c r="D2429" s="306">
        <v>375.22</v>
      </c>
      <c r="E2429" s="306">
        <v>333.21</v>
      </c>
      <c r="F2429" s="306">
        <v>34.840000000000003</v>
      </c>
      <c r="G2429" s="306">
        <v>7.17</v>
      </c>
      <c r="H2429" s="307">
        <v>4187.75</v>
      </c>
      <c r="I2429" s="307">
        <v>3961.93</v>
      </c>
      <c r="J2429" s="307">
        <v>165.35</v>
      </c>
      <c r="K2429" s="307">
        <v>60.47</v>
      </c>
      <c r="L2429" s="365">
        <v>11.160785672405522</v>
      </c>
      <c r="M2429" s="365">
        <v>11.890189370066924</v>
      </c>
      <c r="N2429" s="365">
        <v>4.7459816303099878</v>
      </c>
      <c r="O2429" s="365">
        <v>8.4337517433751739</v>
      </c>
      <c r="P2429" s="308"/>
      <c r="Q2429" s="308"/>
      <c r="R2429" s="308">
        <v>16</v>
      </c>
    </row>
    <row r="2430" spans="1:18" ht="60">
      <c r="A2430" s="304">
        <v>129</v>
      </c>
      <c r="B2430" s="301" t="s">
        <v>4329</v>
      </c>
      <c r="C2430" s="305" t="s">
        <v>4330</v>
      </c>
      <c r="D2430" s="306">
        <v>390.7</v>
      </c>
      <c r="E2430" s="306">
        <v>344.42</v>
      </c>
      <c r="F2430" s="306">
        <v>35.19</v>
      </c>
      <c r="G2430" s="306">
        <v>11.09</v>
      </c>
      <c r="H2430" s="307">
        <v>4356.08</v>
      </c>
      <c r="I2430" s="307">
        <v>4095.21</v>
      </c>
      <c r="J2430" s="307">
        <v>167.41</v>
      </c>
      <c r="K2430" s="307">
        <v>93.46</v>
      </c>
      <c r="L2430" s="365">
        <v>11.14942411057077</v>
      </c>
      <c r="M2430" s="365">
        <v>11.890163172870333</v>
      </c>
      <c r="N2430" s="365">
        <v>4.7573174197215122</v>
      </c>
      <c r="O2430" s="365">
        <v>8.4274120829576198</v>
      </c>
      <c r="P2430" s="308"/>
      <c r="Q2430" s="308"/>
      <c r="R2430" s="308">
        <v>16</v>
      </c>
    </row>
    <row r="2431" spans="1:18" ht="60">
      <c r="A2431" s="304">
        <v>130</v>
      </c>
      <c r="B2431" s="301" t="s">
        <v>4331</v>
      </c>
      <c r="C2431" s="305" t="s">
        <v>4332</v>
      </c>
      <c r="D2431" s="306">
        <v>515.12</v>
      </c>
      <c r="E2431" s="306">
        <v>462.63</v>
      </c>
      <c r="F2431" s="306">
        <v>39.049999999999997</v>
      </c>
      <c r="G2431" s="306">
        <v>13.44</v>
      </c>
      <c r="H2431" s="307">
        <v>5798.35</v>
      </c>
      <c r="I2431" s="307">
        <v>5500.66</v>
      </c>
      <c r="J2431" s="307">
        <v>184.41</v>
      </c>
      <c r="K2431" s="307">
        <v>113.28</v>
      </c>
      <c r="L2431" s="365">
        <v>11.256309209504582</v>
      </c>
      <c r="M2431" s="365">
        <v>11.889976871365887</v>
      </c>
      <c r="N2431" s="365">
        <v>4.7224071702944945</v>
      </c>
      <c r="O2431" s="365">
        <v>8.4285714285714288</v>
      </c>
      <c r="P2431" s="308"/>
      <c r="Q2431" s="308"/>
      <c r="R2431" s="308">
        <v>16</v>
      </c>
    </row>
    <row r="2432" spans="1:18" ht="60">
      <c r="A2432" s="304">
        <v>131</v>
      </c>
      <c r="B2432" s="301" t="s">
        <v>4333</v>
      </c>
      <c r="C2432" s="305" t="s">
        <v>4334</v>
      </c>
      <c r="D2432" s="306">
        <v>554.26</v>
      </c>
      <c r="E2432" s="306">
        <v>490.14</v>
      </c>
      <c r="F2432" s="306">
        <v>39.4</v>
      </c>
      <c r="G2432" s="306">
        <v>24.72</v>
      </c>
      <c r="H2432" s="307">
        <v>6222.72</v>
      </c>
      <c r="I2432" s="307">
        <v>5827.8</v>
      </c>
      <c r="J2432" s="307">
        <v>186.47</v>
      </c>
      <c r="K2432" s="307">
        <v>208.45</v>
      </c>
      <c r="L2432" s="365">
        <v>11.227077544834556</v>
      </c>
      <c r="M2432" s="365">
        <v>11.890072224262456</v>
      </c>
      <c r="N2432" s="365">
        <v>4.732741116751269</v>
      </c>
      <c r="O2432" s="365">
        <v>8.4324433656957929</v>
      </c>
      <c r="P2432" s="308"/>
      <c r="Q2432" s="308"/>
      <c r="R2432" s="308">
        <v>16</v>
      </c>
    </row>
    <row r="2433" spans="1:18" ht="60">
      <c r="A2433" s="304">
        <v>132</v>
      </c>
      <c r="B2433" s="301" t="s">
        <v>4335</v>
      </c>
      <c r="C2433" s="305" t="s">
        <v>4336</v>
      </c>
      <c r="D2433" s="306">
        <v>628.75</v>
      </c>
      <c r="E2433" s="306">
        <v>548.22</v>
      </c>
      <c r="F2433" s="306">
        <v>39.76</v>
      </c>
      <c r="G2433" s="306">
        <v>40.770000000000003</v>
      </c>
      <c r="H2433" s="307">
        <v>7050.75</v>
      </c>
      <c r="I2433" s="307">
        <v>6518.41</v>
      </c>
      <c r="J2433" s="307">
        <v>188.53</v>
      </c>
      <c r="K2433" s="307">
        <v>343.81</v>
      </c>
      <c r="L2433" s="365">
        <v>11.213916500994035</v>
      </c>
      <c r="M2433" s="365">
        <v>11.890135347123417</v>
      </c>
      <c r="N2433" s="365">
        <v>4.7417002012072436</v>
      </c>
      <c r="O2433" s="365">
        <v>8.4329163600686776</v>
      </c>
      <c r="P2433" s="308"/>
      <c r="Q2433" s="308"/>
      <c r="R2433" s="308">
        <v>16</v>
      </c>
    </row>
    <row r="2434" spans="1:18" ht="60">
      <c r="A2434" s="304">
        <v>133</v>
      </c>
      <c r="B2434" s="301" t="s">
        <v>4337</v>
      </c>
      <c r="C2434" s="305" t="s">
        <v>4338</v>
      </c>
      <c r="D2434" s="306">
        <v>824.81</v>
      </c>
      <c r="E2434" s="306">
        <v>712.28</v>
      </c>
      <c r="F2434" s="306">
        <v>44.83</v>
      </c>
      <c r="G2434" s="306">
        <v>67.7</v>
      </c>
      <c r="H2434" s="307">
        <v>9252.57</v>
      </c>
      <c r="I2434" s="307">
        <v>8469.08</v>
      </c>
      <c r="J2434" s="307">
        <v>212.46</v>
      </c>
      <c r="K2434" s="307">
        <v>571.03</v>
      </c>
      <c r="L2434" s="365">
        <v>11.217819861543871</v>
      </c>
      <c r="M2434" s="365">
        <v>11.890099399112708</v>
      </c>
      <c r="N2434" s="365">
        <v>4.7392371180013386</v>
      </c>
      <c r="O2434" s="365">
        <v>8.4347119645494821</v>
      </c>
      <c r="P2434" s="308"/>
      <c r="Q2434" s="308"/>
      <c r="R2434" s="308">
        <v>16</v>
      </c>
    </row>
    <row r="2435" spans="1:18" ht="60">
      <c r="A2435" s="304">
        <v>134</v>
      </c>
      <c r="B2435" s="301" t="s">
        <v>4339</v>
      </c>
      <c r="C2435" s="305" t="s">
        <v>4340</v>
      </c>
      <c r="D2435" s="306">
        <v>1015.4</v>
      </c>
      <c r="E2435" s="306">
        <v>885.51</v>
      </c>
      <c r="F2435" s="306">
        <v>49.4</v>
      </c>
      <c r="G2435" s="306">
        <v>80.489999999999995</v>
      </c>
      <c r="H2435" s="307">
        <v>11441.28</v>
      </c>
      <c r="I2435" s="307">
        <v>10528.8</v>
      </c>
      <c r="J2435" s="307">
        <v>233.57</v>
      </c>
      <c r="K2435" s="307">
        <v>678.91</v>
      </c>
      <c r="L2435" s="365">
        <v>11.267756549143195</v>
      </c>
      <c r="M2435" s="365">
        <v>11.890097232103534</v>
      </c>
      <c r="N2435" s="365">
        <v>4.7281376518218625</v>
      </c>
      <c r="O2435" s="365">
        <v>8.4347123866318796</v>
      </c>
      <c r="P2435" s="308"/>
      <c r="Q2435" s="308"/>
      <c r="R2435" s="308">
        <v>16</v>
      </c>
    </row>
    <row r="2436" spans="1:18" ht="60">
      <c r="A2436" s="304">
        <v>135</v>
      </c>
      <c r="B2436" s="301" t="s">
        <v>4341</v>
      </c>
      <c r="C2436" s="305" t="s">
        <v>4342</v>
      </c>
      <c r="D2436" s="306">
        <v>1187.53</v>
      </c>
      <c r="E2436" s="306">
        <v>1029.19</v>
      </c>
      <c r="F2436" s="306">
        <v>53.98</v>
      </c>
      <c r="G2436" s="306">
        <v>104.36</v>
      </c>
      <c r="H2436" s="307">
        <v>13372.19</v>
      </c>
      <c r="I2436" s="307">
        <v>12237.16</v>
      </c>
      <c r="J2436" s="307">
        <v>254.78</v>
      </c>
      <c r="K2436" s="307">
        <v>880.25</v>
      </c>
      <c r="L2436" s="365">
        <v>11.260507102978451</v>
      </c>
      <c r="M2436" s="365">
        <v>11.8900883218842</v>
      </c>
      <c r="N2436" s="365">
        <v>4.7198962578732866</v>
      </c>
      <c r="O2436" s="365">
        <v>8.4347451130701412</v>
      </c>
      <c r="P2436" s="308"/>
      <c r="Q2436" s="308"/>
      <c r="R2436" s="308">
        <v>16</v>
      </c>
    </row>
    <row r="2437" spans="1:18" ht="60">
      <c r="A2437" s="304">
        <v>136</v>
      </c>
      <c r="B2437" s="301" t="s">
        <v>4343</v>
      </c>
      <c r="C2437" s="305" t="s">
        <v>4344</v>
      </c>
      <c r="D2437" s="306">
        <v>1506.73</v>
      </c>
      <c r="E2437" s="306">
        <v>1314.51</v>
      </c>
      <c r="F2437" s="306">
        <v>62.88</v>
      </c>
      <c r="G2437" s="306">
        <v>129.34</v>
      </c>
      <c r="H2437" s="307">
        <v>17016.07</v>
      </c>
      <c r="I2437" s="307">
        <v>15629.64</v>
      </c>
      <c r="J2437" s="307">
        <v>295.45999999999998</v>
      </c>
      <c r="K2437" s="307">
        <v>1090.97</v>
      </c>
      <c r="L2437" s="365">
        <v>11.293377048309916</v>
      </c>
      <c r="M2437" s="365">
        <v>11.8900883218842</v>
      </c>
      <c r="N2437" s="365">
        <v>4.6987913486005084</v>
      </c>
      <c r="O2437" s="365">
        <v>8.4349002628730485</v>
      </c>
      <c r="P2437" s="308"/>
      <c r="Q2437" s="308"/>
      <c r="R2437" s="308">
        <v>16</v>
      </c>
    </row>
    <row r="2438" spans="1:18" ht="60">
      <c r="A2438" s="304">
        <v>137</v>
      </c>
      <c r="B2438" s="301" t="s">
        <v>4345</v>
      </c>
      <c r="C2438" s="305" t="s">
        <v>4346</v>
      </c>
      <c r="D2438" s="306">
        <v>1886.22</v>
      </c>
      <c r="E2438" s="306">
        <v>1660.97</v>
      </c>
      <c r="F2438" s="306">
        <v>71.45</v>
      </c>
      <c r="G2438" s="306">
        <v>153.80000000000001</v>
      </c>
      <c r="H2438" s="307">
        <v>21380.67</v>
      </c>
      <c r="I2438" s="307">
        <v>19749.080000000002</v>
      </c>
      <c r="J2438" s="307">
        <v>334.25</v>
      </c>
      <c r="K2438" s="307">
        <v>1297.3399999999999</v>
      </c>
      <c r="L2438" s="365">
        <v>11.335194197919648</v>
      </c>
      <c r="M2438" s="365">
        <v>11.890088321884202</v>
      </c>
      <c r="N2438" s="365">
        <v>4.678096571028691</v>
      </c>
      <c r="O2438" s="365">
        <v>8.4352405721716508</v>
      </c>
      <c r="P2438" s="308"/>
      <c r="Q2438" s="308"/>
      <c r="R2438" s="308">
        <v>16</v>
      </c>
    </row>
    <row r="2439" spans="1:18" ht="60">
      <c r="A2439" s="304">
        <v>138</v>
      </c>
      <c r="B2439" s="301" t="s">
        <v>4347</v>
      </c>
      <c r="C2439" s="305" t="s">
        <v>4348</v>
      </c>
      <c r="D2439" s="306">
        <v>2105.3200000000002</v>
      </c>
      <c r="E2439" s="306">
        <v>1834.2</v>
      </c>
      <c r="F2439" s="306">
        <v>97.36</v>
      </c>
      <c r="G2439" s="306">
        <v>173.76</v>
      </c>
      <c r="H2439" s="307">
        <v>23733.22</v>
      </c>
      <c r="I2439" s="307">
        <v>21808.799999999999</v>
      </c>
      <c r="J2439" s="307">
        <v>458.73</v>
      </c>
      <c r="K2439" s="307">
        <v>1465.69</v>
      </c>
      <c r="L2439" s="365">
        <v>11.272975129671499</v>
      </c>
      <c r="M2439" s="365">
        <v>11.8900883218842</v>
      </c>
      <c r="N2439" s="365">
        <v>4.7116885784716516</v>
      </c>
      <c r="O2439" s="365">
        <v>8.4351404235727454</v>
      </c>
      <c r="P2439" s="308"/>
      <c r="Q2439" s="308"/>
      <c r="R2439" s="308">
        <v>16</v>
      </c>
    </row>
    <row r="2440" spans="1:18" ht="60">
      <c r="A2440" s="304">
        <v>139</v>
      </c>
      <c r="B2440" s="301" t="s">
        <v>4349</v>
      </c>
      <c r="C2440" s="305" t="s">
        <v>4350</v>
      </c>
      <c r="D2440" s="306">
        <v>2422.42</v>
      </c>
      <c r="E2440" s="306">
        <v>2119.52</v>
      </c>
      <c r="F2440" s="306">
        <v>106.64</v>
      </c>
      <c r="G2440" s="306">
        <v>196.26</v>
      </c>
      <c r="H2440" s="307">
        <v>27358.5</v>
      </c>
      <c r="I2440" s="307">
        <v>25201.279999999999</v>
      </c>
      <c r="J2440" s="307">
        <v>501.65</v>
      </c>
      <c r="K2440" s="307">
        <v>1655.57</v>
      </c>
      <c r="L2440" s="365">
        <v>11.293871417838359</v>
      </c>
      <c r="M2440" s="365">
        <v>11.8900883218842</v>
      </c>
      <c r="N2440" s="365">
        <v>4.7041447861965491</v>
      </c>
      <c r="O2440" s="365">
        <v>8.4355956384388051</v>
      </c>
      <c r="P2440" s="308"/>
      <c r="Q2440" s="308"/>
      <c r="R2440" s="308">
        <v>16</v>
      </c>
    </row>
    <row r="2441" spans="1:18" ht="60">
      <c r="A2441" s="304">
        <v>140</v>
      </c>
      <c r="B2441" s="301" t="s">
        <v>4351</v>
      </c>
      <c r="C2441" s="305" t="s">
        <v>4352</v>
      </c>
      <c r="D2441" s="306">
        <v>3121.71</v>
      </c>
      <c r="E2441" s="306">
        <v>2700.35</v>
      </c>
      <c r="F2441" s="306">
        <v>117.21</v>
      </c>
      <c r="G2441" s="306">
        <v>304.14999999999998</v>
      </c>
      <c r="H2441" s="307">
        <v>35225.370000000003</v>
      </c>
      <c r="I2441" s="307">
        <v>32107.4</v>
      </c>
      <c r="J2441" s="307">
        <v>552.28</v>
      </c>
      <c r="K2441" s="307">
        <v>2565.69</v>
      </c>
      <c r="L2441" s="365">
        <v>11.283998193297904</v>
      </c>
      <c r="M2441" s="365">
        <v>11.890088321884202</v>
      </c>
      <c r="N2441" s="365">
        <v>4.7118846514802488</v>
      </c>
      <c r="O2441" s="365">
        <v>8.43560743054414</v>
      </c>
      <c r="P2441" s="308"/>
      <c r="Q2441" s="308"/>
      <c r="R2441" s="308">
        <v>16</v>
      </c>
    </row>
    <row r="2442" spans="1:18" ht="60">
      <c r="A2442" s="304">
        <v>141</v>
      </c>
      <c r="B2442" s="301" t="s">
        <v>4353</v>
      </c>
      <c r="C2442" s="305" t="s">
        <v>4354</v>
      </c>
      <c r="D2442" s="306">
        <v>4426.43</v>
      </c>
      <c r="E2442" s="306">
        <v>3698.97</v>
      </c>
      <c r="F2442" s="306">
        <v>131.41999999999999</v>
      </c>
      <c r="G2442" s="306">
        <v>596.04</v>
      </c>
      <c r="H2442" s="307">
        <v>49627.48</v>
      </c>
      <c r="I2442" s="307">
        <v>43981.08</v>
      </c>
      <c r="J2442" s="307">
        <v>618.45000000000005</v>
      </c>
      <c r="K2442" s="307">
        <v>5027.95</v>
      </c>
      <c r="L2442" s="365">
        <v>11.211626525213321</v>
      </c>
      <c r="M2442" s="365">
        <v>11.890088321884202</v>
      </c>
      <c r="N2442" s="365">
        <v>4.7059047329173653</v>
      </c>
      <c r="O2442" s="365">
        <v>8.4355915710355021</v>
      </c>
      <c r="P2442" s="308"/>
      <c r="Q2442" s="308"/>
      <c r="R2442" s="308">
        <v>16</v>
      </c>
    </row>
    <row r="2443" spans="1:18" ht="60">
      <c r="A2443" s="304">
        <v>142</v>
      </c>
      <c r="B2443" s="301" t="s">
        <v>4355</v>
      </c>
      <c r="C2443" s="305" t="s">
        <v>4356</v>
      </c>
      <c r="D2443" s="306">
        <v>5272.88</v>
      </c>
      <c r="E2443" s="306">
        <v>4432.6499999999996</v>
      </c>
      <c r="F2443" s="306">
        <v>148.9</v>
      </c>
      <c r="G2443" s="306">
        <v>691.33</v>
      </c>
      <c r="H2443" s="307">
        <v>59234.51</v>
      </c>
      <c r="I2443" s="307">
        <v>52704.6</v>
      </c>
      <c r="J2443" s="307">
        <v>698.01</v>
      </c>
      <c r="K2443" s="307">
        <v>5831.9</v>
      </c>
      <c r="L2443" s="365">
        <v>11.233805813900563</v>
      </c>
      <c r="M2443" s="365">
        <v>11.890088321884202</v>
      </c>
      <c r="N2443" s="365">
        <v>4.6877770315648082</v>
      </c>
      <c r="O2443" s="365">
        <v>8.4357687356255315</v>
      </c>
      <c r="P2443" s="308"/>
      <c r="Q2443" s="308"/>
      <c r="R2443" s="308">
        <v>16</v>
      </c>
    </row>
    <row r="2444" spans="1:18" ht="60">
      <c r="A2444" s="304">
        <v>143</v>
      </c>
      <c r="B2444" s="301" t="s">
        <v>4357</v>
      </c>
      <c r="C2444" s="305" t="s">
        <v>4358</v>
      </c>
      <c r="D2444" s="306">
        <v>363.52</v>
      </c>
      <c r="E2444" s="306">
        <v>333.21</v>
      </c>
      <c r="F2444" s="306">
        <v>23.14</v>
      </c>
      <c r="G2444" s="306">
        <v>7.17</v>
      </c>
      <c r="H2444" s="307">
        <v>4136.25</v>
      </c>
      <c r="I2444" s="307">
        <v>3961.93</v>
      </c>
      <c r="J2444" s="307">
        <v>113.85</v>
      </c>
      <c r="K2444" s="307">
        <v>60.47</v>
      </c>
      <c r="L2444" s="365">
        <v>11.378328565140846</v>
      </c>
      <c r="M2444" s="365">
        <v>11.890189370066924</v>
      </c>
      <c r="N2444" s="365">
        <v>4.9200518582541051</v>
      </c>
      <c r="O2444" s="365">
        <v>8.4337517433751739</v>
      </c>
      <c r="P2444" s="308"/>
      <c r="Q2444" s="308"/>
      <c r="R2444" s="308">
        <v>16</v>
      </c>
    </row>
    <row r="2445" spans="1:18" ht="60">
      <c r="A2445" s="304">
        <v>144</v>
      </c>
      <c r="B2445" s="301" t="s">
        <v>4359</v>
      </c>
      <c r="C2445" s="305" t="s">
        <v>4360</v>
      </c>
      <c r="D2445" s="306">
        <v>379</v>
      </c>
      <c r="E2445" s="306">
        <v>344.42</v>
      </c>
      <c r="F2445" s="306">
        <v>23.49</v>
      </c>
      <c r="G2445" s="306">
        <v>11.09</v>
      </c>
      <c r="H2445" s="307">
        <v>4304.58</v>
      </c>
      <c r="I2445" s="307">
        <v>4095.21</v>
      </c>
      <c r="J2445" s="307">
        <v>115.91</v>
      </c>
      <c r="K2445" s="307">
        <v>93.46</v>
      </c>
      <c r="L2445" s="365">
        <v>11.3577308707124</v>
      </c>
      <c r="M2445" s="365">
        <v>11.890163172870333</v>
      </c>
      <c r="N2445" s="365">
        <v>4.9344401873137507</v>
      </c>
      <c r="O2445" s="365">
        <v>8.4274120829576198</v>
      </c>
      <c r="P2445" s="308"/>
      <c r="Q2445" s="308"/>
      <c r="R2445" s="308">
        <v>16</v>
      </c>
    </row>
    <row r="2446" spans="1:18" ht="60">
      <c r="A2446" s="304">
        <v>145</v>
      </c>
      <c r="B2446" s="301" t="s">
        <v>4361</v>
      </c>
      <c r="C2446" s="305" t="s">
        <v>4362</v>
      </c>
      <c r="D2446" s="306">
        <v>499.56</v>
      </c>
      <c r="E2446" s="306">
        <v>462.63</v>
      </c>
      <c r="F2446" s="306">
        <v>23.49</v>
      </c>
      <c r="G2446" s="306">
        <v>13.44</v>
      </c>
      <c r="H2446" s="307">
        <v>5729.85</v>
      </c>
      <c r="I2446" s="307">
        <v>5500.66</v>
      </c>
      <c r="J2446" s="307">
        <v>115.91</v>
      </c>
      <c r="K2446" s="307">
        <v>113.28</v>
      </c>
      <c r="L2446" s="365">
        <v>11.469793418208024</v>
      </c>
      <c r="M2446" s="365">
        <v>11.889976871365887</v>
      </c>
      <c r="N2446" s="365">
        <v>4.9344401873137507</v>
      </c>
      <c r="O2446" s="365">
        <v>8.4285714285714288</v>
      </c>
      <c r="P2446" s="308"/>
      <c r="Q2446" s="308"/>
      <c r="R2446" s="308">
        <v>16</v>
      </c>
    </row>
    <row r="2447" spans="1:18" ht="60">
      <c r="A2447" s="304">
        <v>146</v>
      </c>
      <c r="B2447" s="301" t="s">
        <v>4363</v>
      </c>
      <c r="C2447" s="305" t="s">
        <v>4364</v>
      </c>
      <c r="D2447" s="306">
        <v>538.70000000000005</v>
      </c>
      <c r="E2447" s="306">
        <v>490.14</v>
      </c>
      <c r="F2447" s="306">
        <v>23.84</v>
      </c>
      <c r="G2447" s="306">
        <v>24.72</v>
      </c>
      <c r="H2447" s="307">
        <v>6154.22</v>
      </c>
      <c r="I2447" s="307">
        <v>5827.8</v>
      </c>
      <c r="J2447" s="307">
        <v>117.97</v>
      </c>
      <c r="K2447" s="307">
        <v>208.45</v>
      </c>
      <c r="L2447" s="365">
        <v>11.424206422869871</v>
      </c>
      <c r="M2447" s="365">
        <v>11.890072224262456</v>
      </c>
      <c r="N2447" s="365">
        <v>4.9484060402684564</v>
      </c>
      <c r="O2447" s="365">
        <v>8.4324433656957929</v>
      </c>
      <c r="P2447" s="308"/>
      <c r="Q2447" s="308"/>
      <c r="R2447" s="308">
        <v>16</v>
      </c>
    </row>
    <row r="2448" spans="1:18" ht="12.75">
      <c r="A2448" s="202" t="s">
        <v>4365</v>
      </c>
      <c r="B2448" s="201"/>
      <c r="C2448" s="201"/>
      <c r="D2448" s="201"/>
      <c r="E2448" s="201"/>
      <c r="F2448" s="201"/>
      <c r="G2448" s="201"/>
      <c r="H2448" s="201"/>
      <c r="I2448" s="201"/>
      <c r="J2448" s="201"/>
      <c r="K2448" s="201"/>
      <c r="L2448" s="201"/>
      <c r="M2448" s="201"/>
      <c r="N2448" s="201"/>
      <c r="O2448" s="201"/>
      <c r="P2448" s="201"/>
      <c r="Q2448" s="201"/>
      <c r="R2448" s="201"/>
    </row>
    <row r="2449" spans="1:18" ht="72">
      <c r="A2449" s="304">
        <v>147</v>
      </c>
      <c r="B2449" s="301" t="s">
        <v>4366</v>
      </c>
      <c r="C2449" s="305" t="s">
        <v>4367</v>
      </c>
      <c r="D2449" s="306">
        <v>974.54</v>
      </c>
      <c r="E2449" s="306">
        <v>538.33000000000004</v>
      </c>
      <c r="F2449" s="306">
        <v>429.04</v>
      </c>
      <c r="G2449" s="306">
        <v>7.17</v>
      </c>
      <c r="H2449" s="307">
        <v>9484.06</v>
      </c>
      <c r="I2449" s="307">
        <v>6400.8</v>
      </c>
      <c r="J2449" s="307">
        <v>3022.79</v>
      </c>
      <c r="K2449" s="307">
        <v>60.47</v>
      </c>
      <c r="L2449" s="365">
        <v>9.7318324542861241</v>
      </c>
      <c r="M2449" s="365">
        <v>11.890104582690913</v>
      </c>
      <c r="N2449" s="365">
        <v>7.0454736155137043</v>
      </c>
      <c r="O2449" s="365">
        <v>8.4337517433751739</v>
      </c>
      <c r="P2449" s="308"/>
      <c r="Q2449" s="308"/>
      <c r="R2449" s="308">
        <v>17</v>
      </c>
    </row>
    <row r="2450" spans="1:18" ht="72">
      <c r="A2450" s="304">
        <v>148</v>
      </c>
      <c r="B2450" s="301" t="s">
        <v>4368</v>
      </c>
      <c r="C2450" s="305" t="s">
        <v>4369</v>
      </c>
      <c r="D2450" s="306">
        <v>989.93</v>
      </c>
      <c r="E2450" s="306">
        <v>549.44000000000005</v>
      </c>
      <c r="F2450" s="306">
        <v>429.4</v>
      </c>
      <c r="G2450" s="306">
        <v>11.09</v>
      </c>
      <c r="H2450" s="307">
        <v>9651.2099999999991</v>
      </c>
      <c r="I2450" s="307">
        <v>6532.9</v>
      </c>
      <c r="J2450" s="307">
        <v>3024.85</v>
      </c>
      <c r="K2450" s="307">
        <v>93.46</v>
      </c>
      <c r="L2450" s="365">
        <v>9.7493863202448647</v>
      </c>
      <c r="M2450" s="365">
        <v>11.890106290040768</v>
      </c>
      <c r="N2450" s="365">
        <v>7.0443642291569635</v>
      </c>
      <c r="O2450" s="365">
        <v>8.4274120829576198</v>
      </c>
      <c r="P2450" s="308"/>
      <c r="Q2450" s="308"/>
      <c r="R2450" s="308">
        <v>17</v>
      </c>
    </row>
    <row r="2451" spans="1:18" ht="72">
      <c r="A2451" s="304">
        <v>149</v>
      </c>
      <c r="B2451" s="301" t="s">
        <v>4370</v>
      </c>
      <c r="C2451" s="305" t="s">
        <v>4371</v>
      </c>
      <c r="D2451" s="306">
        <v>1189.6199999999999</v>
      </c>
      <c r="E2451" s="306">
        <v>666.6</v>
      </c>
      <c r="F2451" s="306">
        <v>509.58</v>
      </c>
      <c r="G2451" s="306">
        <v>13.44</v>
      </c>
      <c r="H2451" s="307">
        <v>11638.67</v>
      </c>
      <c r="I2451" s="307">
        <v>7925.94</v>
      </c>
      <c r="J2451" s="307">
        <v>3599.45</v>
      </c>
      <c r="K2451" s="307">
        <v>113.28</v>
      </c>
      <c r="L2451" s="365">
        <v>9.7835191069417142</v>
      </c>
      <c r="M2451" s="365">
        <v>11.89009900990099</v>
      </c>
      <c r="N2451" s="365">
        <v>7.0635621492209273</v>
      </c>
      <c r="O2451" s="365">
        <v>8.4285714285714288</v>
      </c>
      <c r="P2451" s="308"/>
      <c r="Q2451" s="308"/>
      <c r="R2451" s="308">
        <v>17</v>
      </c>
    </row>
    <row r="2452" spans="1:18" ht="72">
      <c r="A2452" s="304">
        <v>150</v>
      </c>
      <c r="B2452" s="301" t="s">
        <v>4372</v>
      </c>
      <c r="C2452" s="305" t="s">
        <v>4373</v>
      </c>
      <c r="D2452" s="306">
        <v>1228.52</v>
      </c>
      <c r="E2452" s="306">
        <v>693.87</v>
      </c>
      <c r="F2452" s="306">
        <v>509.93</v>
      </c>
      <c r="G2452" s="306">
        <v>24.72</v>
      </c>
      <c r="H2452" s="307">
        <v>12060.14</v>
      </c>
      <c r="I2452" s="307">
        <v>8250.18</v>
      </c>
      <c r="J2452" s="307">
        <v>3601.51</v>
      </c>
      <c r="K2452" s="307">
        <v>208.45</v>
      </c>
      <c r="L2452" s="365">
        <v>9.8168039592355019</v>
      </c>
      <c r="M2452" s="365">
        <v>11.890094686324527</v>
      </c>
      <c r="N2452" s="365">
        <v>7.0627537112937073</v>
      </c>
      <c r="O2452" s="365">
        <v>8.4324433656957929</v>
      </c>
      <c r="P2452" s="308"/>
      <c r="Q2452" s="308"/>
      <c r="R2452" s="308">
        <v>17</v>
      </c>
    </row>
    <row r="2453" spans="1:18" ht="72">
      <c r="A2453" s="304">
        <v>151</v>
      </c>
      <c r="B2453" s="301" t="s">
        <v>4374</v>
      </c>
      <c r="C2453" s="305" t="s">
        <v>4375</v>
      </c>
      <c r="D2453" s="306">
        <v>1486.7</v>
      </c>
      <c r="E2453" s="306">
        <v>855.47</v>
      </c>
      <c r="F2453" s="306">
        <v>590.46</v>
      </c>
      <c r="G2453" s="306">
        <v>40.770000000000003</v>
      </c>
      <c r="H2453" s="307">
        <v>14693.61</v>
      </c>
      <c r="I2453" s="307">
        <v>10171.620000000001</v>
      </c>
      <c r="J2453" s="307">
        <v>4178.18</v>
      </c>
      <c r="K2453" s="307">
        <v>343.81</v>
      </c>
      <c r="L2453" s="365">
        <v>9.8833725701217467</v>
      </c>
      <c r="M2453" s="365">
        <v>11.8900955030568</v>
      </c>
      <c r="N2453" s="365">
        <v>7.0761440233038648</v>
      </c>
      <c r="O2453" s="365">
        <v>8.4329163600686776</v>
      </c>
      <c r="P2453" s="308"/>
      <c r="Q2453" s="308"/>
      <c r="R2453" s="308">
        <v>17</v>
      </c>
    </row>
    <row r="2454" spans="1:18" ht="72">
      <c r="A2454" s="304">
        <v>152</v>
      </c>
      <c r="B2454" s="301" t="s">
        <v>4376</v>
      </c>
      <c r="C2454" s="305" t="s">
        <v>4377</v>
      </c>
      <c r="D2454" s="306">
        <v>1762.05</v>
      </c>
      <c r="E2454" s="306">
        <v>1020.1</v>
      </c>
      <c r="F2454" s="306">
        <v>674.25</v>
      </c>
      <c r="G2454" s="306">
        <v>67.7</v>
      </c>
      <c r="H2454" s="307">
        <v>17477.28</v>
      </c>
      <c r="I2454" s="307">
        <v>12129.09</v>
      </c>
      <c r="J2454" s="307">
        <v>4777.16</v>
      </c>
      <c r="K2454" s="307">
        <v>571.03</v>
      </c>
      <c r="L2454" s="365">
        <v>9.9187196731080274</v>
      </c>
      <c r="M2454" s="365">
        <v>11.89009900990099</v>
      </c>
      <c r="N2454" s="365">
        <v>7.0851464590285502</v>
      </c>
      <c r="O2454" s="365">
        <v>8.4347119645494821</v>
      </c>
      <c r="P2454" s="308"/>
      <c r="Q2454" s="308"/>
      <c r="R2454" s="308">
        <v>17</v>
      </c>
    </row>
    <row r="2455" spans="1:18" ht="72">
      <c r="A2455" s="304">
        <v>153</v>
      </c>
      <c r="B2455" s="301" t="s">
        <v>4378</v>
      </c>
      <c r="C2455" s="305" t="s">
        <v>4379</v>
      </c>
      <c r="D2455" s="306">
        <v>2392.2800000000002</v>
      </c>
      <c r="E2455" s="306">
        <v>1393.8</v>
      </c>
      <c r="F2455" s="306">
        <v>917.99</v>
      </c>
      <c r="G2455" s="306">
        <v>80.489999999999995</v>
      </c>
      <c r="H2455" s="307">
        <v>23774.38</v>
      </c>
      <c r="I2455" s="307">
        <v>16572.419999999998</v>
      </c>
      <c r="J2455" s="307">
        <v>6523.05</v>
      </c>
      <c r="K2455" s="307">
        <v>678.91</v>
      </c>
      <c r="L2455" s="365">
        <v>9.937958767368368</v>
      </c>
      <c r="M2455" s="365">
        <v>11.89009900990099</v>
      </c>
      <c r="N2455" s="365">
        <v>7.1057963594374671</v>
      </c>
      <c r="O2455" s="365">
        <v>8.4347123866318796</v>
      </c>
      <c r="P2455" s="308"/>
      <c r="Q2455" s="308"/>
      <c r="R2455" s="308">
        <v>17</v>
      </c>
    </row>
    <row r="2456" spans="1:18" ht="72">
      <c r="A2456" s="304">
        <v>154</v>
      </c>
      <c r="B2456" s="301" t="s">
        <v>4380</v>
      </c>
      <c r="C2456" s="305" t="s">
        <v>4381</v>
      </c>
      <c r="D2456" s="306">
        <v>2648.55</v>
      </c>
      <c r="E2456" s="306">
        <v>1545.3</v>
      </c>
      <c r="F2456" s="306">
        <v>998.89</v>
      </c>
      <c r="G2456" s="306">
        <v>104.36</v>
      </c>
      <c r="H2456" s="307">
        <v>26355.88</v>
      </c>
      <c r="I2456" s="307">
        <v>18373.77</v>
      </c>
      <c r="J2456" s="307">
        <v>7101.86</v>
      </c>
      <c r="K2456" s="307">
        <v>880.25</v>
      </c>
      <c r="L2456" s="365">
        <v>9.9510600139699079</v>
      </c>
      <c r="M2456" s="365">
        <v>11.890099009900991</v>
      </c>
      <c r="N2456" s="365">
        <v>7.1097518245252225</v>
      </c>
      <c r="O2456" s="365">
        <v>8.4347451130701412</v>
      </c>
      <c r="P2456" s="308"/>
      <c r="Q2456" s="308"/>
      <c r="R2456" s="308">
        <v>17</v>
      </c>
    </row>
    <row r="2457" spans="1:18" ht="72">
      <c r="A2457" s="304">
        <v>155</v>
      </c>
      <c r="B2457" s="301" t="s">
        <v>4382</v>
      </c>
      <c r="C2457" s="305" t="s">
        <v>4383</v>
      </c>
      <c r="D2457" s="306">
        <v>3301.43</v>
      </c>
      <c r="E2457" s="306">
        <v>1929.1</v>
      </c>
      <c r="F2457" s="306">
        <v>1242.99</v>
      </c>
      <c r="G2457" s="306">
        <v>129.34</v>
      </c>
      <c r="H2457" s="307">
        <v>32877.97</v>
      </c>
      <c r="I2457" s="307">
        <v>22937.19</v>
      </c>
      <c r="J2457" s="307">
        <v>8849.81</v>
      </c>
      <c r="K2457" s="307">
        <v>1090.97</v>
      </c>
      <c r="L2457" s="365">
        <v>9.9587057729529338</v>
      </c>
      <c r="M2457" s="365">
        <v>11.89009900990099</v>
      </c>
      <c r="N2457" s="365">
        <v>7.1197757021375869</v>
      </c>
      <c r="O2457" s="365">
        <v>8.4349002628730485</v>
      </c>
      <c r="P2457" s="308"/>
      <c r="Q2457" s="308"/>
      <c r="R2457" s="308">
        <v>17</v>
      </c>
    </row>
    <row r="2458" spans="1:18" ht="72">
      <c r="A2458" s="304">
        <v>156</v>
      </c>
      <c r="B2458" s="301" t="s">
        <v>4384</v>
      </c>
      <c r="C2458" s="305" t="s">
        <v>4385</v>
      </c>
      <c r="D2458" s="306">
        <v>3651.79</v>
      </c>
      <c r="E2458" s="306">
        <v>2181.6</v>
      </c>
      <c r="F2458" s="306">
        <v>1316.39</v>
      </c>
      <c r="G2458" s="306">
        <v>153.80000000000001</v>
      </c>
      <c r="H2458" s="307">
        <v>36611.61</v>
      </c>
      <c r="I2458" s="307">
        <v>25939.439999999999</v>
      </c>
      <c r="J2458" s="307">
        <v>9374.83</v>
      </c>
      <c r="K2458" s="307">
        <v>1297.3399999999999</v>
      </c>
      <c r="L2458" s="365">
        <v>10.025661387976855</v>
      </c>
      <c r="M2458" s="365">
        <v>11.89009900990099</v>
      </c>
      <c r="N2458" s="365">
        <v>7.1216204924072644</v>
      </c>
      <c r="O2458" s="365">
        <v>8.4352405721716508</v>
      </c>
      <c r="P2458" s="308"/>
      <c r="Q2458" s="308"/>
      <c r="R2458" s="308">
        <v>17</v>
      </c>
    </row>
    <row r="2459" spans="1:18" ht="72">
      <c r="A2459" s="304">
        <v>157</v>
      </c>
      <c r="B2459" s="301" t="s">
        <v>4386</v>
      </c>
      <c r="C2459" s="305" t="s">
        <v>4387</v>
      </c>
      <c r="D2459" s="306">
        <v>4126.78</v>
      </c>
      <c r="E2459" s="306">
        <v>2444.1999999999998</v>
      </c>
      <c r="F2459" s="306">
        <v>1508.82</v>
      </c>
      <c r="G2459" s="306">
        <v>173.76</v>
      </c>
      <c r="H2459" s="307">
        <v>41230.82</v>
      </c>
      <c r="I2459" s="307">
        <v>29061.78</v>
      </c>
      <c r="J2459" s="307">
        <v>10703.35</v>
      </c>
      <c r="K2459" s="307">
        <v>1465.69</v>
      </c>
      <c r="L2459" s="365">
        <v>9.9910390183145221</v>
      </c>
      <c r="M2459" s="365">
        <v>11.890099009900991</v>
      </c>
      <c r="N2459" s="365">
        <v>7.0938548004400799</v>
      </c>
      <c r="O2459" s="365">
        <v>8.4351404235727454</v>
      </c>
      <c r="P2459" s="308"/>
      <c r="Q2459" s="308"/>
      <c r="R2459" s="308">
        <v>17</v>
      </c>
    </row>
    <row r="2460" spans="1:18" ht="72">
      <c r="A2460" s="304">
        <v>158</v>
      </c>
      <c r="B2460" s="301" t="s">
        <v>4388</v>
      </c>
      <c r="C2460" s="305" t="s">
        <v>4389</v>
      </c>
      <c r="D2460" s="306">
        <v>4596.38</v>
      </c>
      <c r="E2460" s="306">
        <v>2727</v>
      </c>
      <c r="F2460" s="306">
        <v>1673.12</v>
      </c>
      <c r="G2460" s="306">
        <v>196.26</v>
      </c>
      <c r="H2460" s="307">
        <v>45958.8</v>
      </c>
      <c r="I2460" s="307">
        <v>32424.3</v>
      </c>
      <c r="J2460" s="307">
        <v>11878.93</v>
      </c>
      <c r="K2460" s="307">
        <v>1655.57</v>
      </c>
      <c r="L2460" s="365">
        <v>9.998912187417055</v>
      </c>
      <c r="M2460" s="365">
        <v>11.89009900990099</v>
      </c>
      <c r="N2460" s="365">
        <v>7.0998673137611172</v>
      </c>
      <c r="O2460" s="365">
        <v>8.4355956384388051</v>
      </c>
      <c r="P2460" s="308"/>
      <c r="Q2460" s="308"/>
      <c r="R2460" s="308">
        <v>17</v>
      </c>
    </row>
    <row r="2461" spans="1:18" ht="72">
      <c r="A2461" s="304">
        <v>159</v>
      </c>
      <c r="B2461" s="301" t="s">
        <v>4390</v>
      </c>
      <c r="C2461" s="305" t="s">
        <v>4391</v>
      </c>
      <c r="D2461" s="306">
        <v>5251.9</v>
      </c>
      <c r="E2461" s="306">
        <v>3191.6</v>
      </c>
      <c r="F2461" s="306">
        <v>1756.15</v>
      </c>
      <c r="G2461" s="306">
        <v>304.14999999999998</v>
      </c>
      <c r="H2461" s="307">
        <v>52984.31</v>
      </c>
      <c r="I2461" s="307">
        <v>37948.44</v>
      </c>
      <c r="J2461" s="307">
        <v>12470.18</v>
      </c>
      <c r="K2461" s="307">
        <v>2565.69</v>
      </c>
      <c r="L2461" s="365">
        <v>10.088598412003275</v>
      </c>
      <c r="M2461" s="365">
        <v>11.890099009900991</v>
      </c>
      <c r="N2461" s="365">
        <v>7.1008626825726733</v>
      </c>
      <c r="O2461" s="365">
        <v>8.43560743054414</v>
      </c>
      <c r="P2461" s="308"/>
      <c r="Q2461" s="308"/>
      <c r="R2461" s="308">
        <v>17</v>
      </c>
    </row>
    <row r="2462" spans="1:18" ht="72">
      <c r="A2462" s="304">
        <v>160</v>
      </c>
      <c r="B2462" s="301" t="s">
        <v>4392</v>
      </c>
      <c r="C2462" s="305" t="s">
        <v>4393</v>
      </c>
      <c r="D2462" s="306">
        <v>6960.32</v>
      </c>
      <c r="E2462" s="306">
        <v>4282.3999999999996</v>
      </c>
      <c r="F2462" s="306">
        <v>2081.88</v>
      </c>
      <c r="G2462" s="306">
        <v>596.04</v>
      </c>
      <c r="H2462" s="307">
        <v>70747.33</v>
      </c>
      <c r="I2462" s="307">
        <v>50918.16</v>
      </c>
      <c r="J2462" s="307">
        <v>14801.22</v>
      </c>
      <c r="K2462" s="307">
        <v>5027.95</v>
      </c>
      <c r="L2462" s="365">
        <v>10.164378936600617</v>
      </c>
      <c r="M2462" s="365">
        <v>11.890099009900991</v>
      </c>
      <c r="N2462" s="365">
        <v>7.1095452187445956</v>
      </c>
      <c r="O2462" s="365">
        <v>8.4355915710355021</v>
      </c>
      <c r="P2462" s="308"/>
      <c r="Q2462" s="308"/>
      <c r="R2462" s="308">
        <v>17</v>
      </c>
    </row>
    <row r="2463" spans="1:18" ht="72">
      <c r="A2463" s="304">
        <v>161</v>
      </c>
      <c r="B2463" s="301" t="s">
        <v>4394</v>
      </c>
      <c r="C2463" s="305" t="s">
        <v>4395</v>
      </c>
      <c r="D2463" s="306">
        <v>8475.2900000000009</v>
      </c>
      <c r="E2463" s="306">
        <v>5221.7</v>
      </c>
      <c r="F2463" s="306">
        <v>2562.2600000000002</v>
      </c>
      <c r="G2463" s="306">
        <v>691.33</v>
      </c>
      <c r="H2463" s="307">
        <v>86159.87</v>
      </c>
      <c r="I2463" s="307">
        <v>62086.53</v>
      </c>
      <c r="J2463" s="307">
        <v>18241.439999999999</v>
      </c>
      <c r="K2463" s="307">
        <v>5831.9</v>
      </c>
      <c r="L2463" s="365">
        <v>10.166008478765917</v>
      </c>
      <c r="M2463" s="365">
        <v>11.89009900990099</v>
      </c>
      <c r="N2463" s="365">
        <v>7.1192775128207115</v>
      </c>
      <c r="O2463" s="365">
        <v>8.4357687356255315</v>
      </c>
      <c r="P2463" s="308"/>
      <c r="Q2463" s="308"/>
      <c r="R2463" s="308">
        <v>17</v>
      </c>
    </row>
    <row r="2464" spans="1:18" ht="48">
      <c r="A2464" s="304">
        <v>162</v>
      </c>
      <c r="B2464" s="301" t="s">
        <v>4396</v>
      </c>
      <c r="C2464" s="305" t="s">
        <v>4397</v>
      </c>
      <c r="D2464" s="306">
        <v>787.83</v>
      </c>
      <c r="E2464" s="306">
        <v>434.3</v>
      </c>
      <c r="F2464" s="306">
        <v>346.36</v>
      </c>
      <c r="G2464" s="306">
        <v>7.17</v>
      </c>
      <c r="H2464" s="307">
        <v>7654.57</v>
      </c>
      <c r="I2464" s="307">
        <v>5163.87</v>
      </c>
      <c r="J2464" s="307">
        <v>2430.23</v>
      </c>
      <c r="K2464" s="307">
        <v>60.47</v>
      </c>
      <c r="L2464" s="365">
        <v>9.7160174149245382</v>
      </c>
      <c r="M2464" s="365">
        <v>11.89009900990099</v>
      </c>
      <c r="N2464" s="365">
        <v>7.0164857373830696</v>
      </c>
      <c r="O2464" s="365">
        <v>8.4337517433751739</v>
      </c>
      <c r="P2464" s="308"/>
      <c r="Q2464" s="308"/>
      <c r="R2464" s="308">
        <v>17</v>
      </c>
    </row>
    <row r="2465" spans="1:18" ht="48">
      <c r="A2465" s="304">
        <v>163</v>
      </c>
      <c r="B2465" s="301" t="s">
        <v>4398</v>
      </c>
      <c r="C2465" s="305" t="s">
        <v>4399</v>
      </c>
      <c r="D2465" s="306">
        <v>989.93</v>
      </c>
      <c r="E2465" s="306">
        <v>549.44000000000005</v>
      </c>
      <c r="F2465" s="306">
        <v>429.4</v>
      </c>
      <c r="G2465" s="306">
        <v>11.09</v>
      </c>
      <c r="H2465" s="307">
        <v>9651.2099999999991</v>
      </c>
      <c r="I2465" s="307">
        <v>6532.9</v>
      </c>
      <c r="J2465" s="307">
        <v>3024.85</v>
      </c>
      <c r="K2465" s="307">
        <v>93.46</v>
      </c>
      <c r="L2465" s="365">
        <v>9.7493863202448647</v>
      </c>
      <c r="M2465" s="365">
        <v>11.890106290040768</v>
      </c>
      <c r="N2465" s="365">
        <v>7.0443642291569635</v>
      </c>
      <c r="O2465" s="365">
        <v>8.4274120829576198</v>
      </c>
      <c r="P2465" s="308"/>
      <c r="Q2465" s="308"/>
      <c r="R2465" s="308">
        <v>17</v>
      </c>
    </row>
    <row r="2466" spans="1:18" ht="48">
      <c r="A2466" s="304">
        <v>164</v>
      </c>
      <c r="B2466" s="301" t="s">
        <v>4400</v>
      </c>
      <c r="C2466" s="305" t="s">
        <v>4401</v>
      </c>
      <c r="D2466" s="306">
        <v>1005.41</v>
      </c>
      <c r="E2466" s="306">
        <v>562.57000000000005</v>
      </c>
      <c r="F2466" s="306">
        <v>429.4</v>
      </c>
      <c r="G2466" s="306">
        <v>13.44</v>
      </c>
      <c r="H2466" s="307">
        <v>9827.14</v>
      </c>
      <c r="I2466" s="307">
        <v>6689.01</v>
      </c>
      <c r="J2466" s="307">
        <v>3024.85</v>
      </c>
      <c r="K2466" s="307">
        <v>113.28</v>
      </c>
      <c r="L2466" s="365">
        <v>9.7742612466555929</v>
      </c>
      <c r="M2466" s="365">
        <v>11.890093677231278</v>
      </c>
      <c r="N2466" s="365">
        <v>7.0443642291569635</v>
      </c>
      <c r="O2466" s="365">
        <v>8.4285714285714288</v>
      </c>
      <c r="P2466" s="308"/>
      <c r="Q2466" s="308"/>
      <c r="R2466" s="308">
        <v>17</v>
      </c>
    </row>
    <row r="2467" spans="1:18" ht="48">
      <c r="A2467" s="304">
        <v>165</v>
      </c>
      <c r="B2467" s="301" t="s">
        <v>4402</v>
      </c>
      <c r="C2467" s="305" t="s">
        <v>4403</v>
      </c>
      <c r="D2467" s="306">
        <v>1228.52</v>
      </c>
      <c r="E2467" s="306">
        <v>693.87</v>
      </c>
      <c r="F2467" s="306">
        <v>509.93</v>
      </c>
      <c r="G2467" s="306">
        <v>24.72</v>
      </c>
      <c r="H2467" s="307">
        <v>12060.14</v>
      </c>
      <c r="I2467" s="307">
        <v>8250.18</v>
      </c>
      <c r="J2467" s="307">
        <v>3601.51</v>
      </c>
      <c r="K2467" s="307">
        <v>208.45</v>
      </c>
      <c r="L2467" s="365">
        <v>9.8168039592355019</v>
      </c>
      <c r="M2467" s="365">
        <v>11.890094686324527</v>
      </c>
      <c r="N2467" s="365">
        <v>7.0627537112937073</v>
      </c>
      <c r="O2467" s="365">
        <v>8.4324433656957929</v>
      </c>
      <c r="P2467" s="308"/>
      <c r="Q2467" s="308"/>
      <c r="R2467" s="308">
        <v>17</v>
      </c>
    </row>
    <row r="2468" spans="1:18" ht="48">
      <c r="A2468" s="304">
        <v>166</v>
      </c>
      <c r="B2468" s="301" t="s">
        <v>4404</v>
      </c>
      <c r="C2468" s="305" t="s">
        <v>4405</v>
      </c>
      <c r="D2468" s="306">
        <v>1302.49</v>
      </c>
      <c r="E2468" s="306">
        <v>751.44</v>
      </c>
      <c r="F2468" s="306">
        <v>510.28</v>
      </c>
      <c r="G2468" s="306">
        <v>40.770000000000003</v>
      </c>
      <c r="H2468" s="307">
        <v>12882.08</v>
      </c>
      <c r="I2468" s="307">
        <v>8934.7000000000007</v>
      </c>
      <c r="J2468" s="307">
        <v>3603.57</v>
      </c>
      <c r="K2468" s="307">
        <v>343.81</v>
      </c>
      <c r="L2468" s="365">
        <v>9.8903484863607396</v>
      </c>
      <c r="M2468" s="365">
        <v>11.890104333013946</v>
      </c>
      <c r="N2468" s="365">
        <v>7.0619463823783031</v>
      </c>
      <c r="O2468" s="365">
        <v>8.4329163600686776</v>
      </c>
      <c r="P2468" s="308"/>
      <c r="Q2468" s="308"/>
      <c r="R2468" s="308">
        <v>17</v>
      </c>
    </row>
    <row r="2469" spans="1:18" ht="48">
      <c r="A2469" s="304">
        <v>167</v>
      </c>
      <c r="B2469" s="301" t="s">
        <v>4406</v>
      </c>
      <c r="C2469" s="305" t="s">
        <v>4407</v>
      </c>
      <c r="D2469" s="306">
        <v>1573.31</v>
      </c>
      <c r="E2469" s="306">
        <v>914.05</v>
      </c>
      <c r="F2469" s="306">
        <v>591.55999999999995</v>
      </c>
      <c r="G2469" s="306">
        <v>67.7</v>
      </c>
      <c r="H2469" s="307">
        <v>15623.78</v>
      </c>
      <c r="I2469" s="307">
        <v>10868.15</v>
      </c>
      <c r="J2469" s="307">
        <v>4184.6000000000004</v>
      </c>
      <c r="K2469" s="307">
        <v>571.03</v>
      </c>
      <c r="L2469" s="365">
        <v>9.9305159186682861</v>
      </c>
      <c r="M2469" s="365">
        <v>11.890104480061266</v>
      </c>
      <c r="N2469" s="365">
        <v>7.0738386638717978</v>
      </c>
      <c r="O2469" s="365">
        <v>8.4347119645494821</v>
      </c>
      <c r="P2469" s="308"/>
      <c r="Q2469" s="308"/>
      <c r="R2469" s="308">
        <v>17</v>
      </c>
    </row>
    <row r="2470" spans="1:18" ht="48">
      <c r="A2470" s="304">
        <v>168</v>
      </c>
      <c r="B2470" s="301" t="s">
        <v>4408</v>
      </c>
      <c r="C2470" s="305" t="s">
        <v>4409</v>
      </c>
      <c r="D2470" s="306">
        <v>2209.85</v>
      </c>
      <c r="E2470" s="306">
        <v>1292.8</v>
      </c>
      <c r="F2470" s="306">
        <v>836.56</v>
      </c>
      <c r="G2470" s="306">
        <v>80.489999999999995</v>
      </c>
      <c r="H2470" s="307">
        <v>21989.9</v>
      </c>
      <c r="I2470" s="307">
        <v>15371.52</v>
      </c>
      <c r="J2470" s="307">
        <v>5939.47</v>
      </c>
      <c r="K2470" s="307">
        <v>678.91</v>
      </c>
      <c r="L2470" s="365">
        <v>9.9508563929678502</v>
      </c>
      <c r="M2470" s="365">
        <v>11.890099009900991</v>
      </c>
      <c r="N2470" s="365">
        <v>7.0998732906187252</v>
      </c>
      <c r="O2470" s="365">
        <v>8.4347123866318796</v>
      </c>
      <c r="P2470" s="308"/>
      <c r="Q2470" s="308"/>
      <c r="R2470" s="308">
        <v>17</v>
      </c>
    </row>
    <row r="2471" spans="1:18" ht="48">
      <c r="A2471" s="304">
        <v>169</v>
      </c>
      <c r="B2471" s="301" t="s">
        <v>4410</v>
      </c>
      <c r="C2471" s="305" t="s">
        <v>4411</v>
      </c>
      <c r="D2471" s="306">
        <v>2274.84</v>
      </c>
      <c r="E2471" s="306">
        <v>1333.2</v>
      </c>
      <c r="F2471" s="306">
        <v>837.28</v>
      </c>
      <c r="G2471" s="306">
        <v>104.36</v>
      </c>
      <c r="H2471" s="307">
        <v>22675.81</v>
      </c>
      <c r="I2471" s="307">
        <v>15851.88</v>
      </c>
      <c r="J2471" s="307">
        <v>5943.68</v>
      </c>
      <c r="K2471" s="307">
        <v>880.25</v>
      </c>
      <c r="L2471" s="365">
        <v>9.9680900634769909</v>
      </c>
      <c r="M2471" s="365">
        <v>11.89009900990099</v>
      </c>
      <c r="N2471" s="365">
        <v>7.0987961016625265</v>
      </c>
      <c r="O2471" s="365">
        <v>8.4347451130701412</v>
      </c>
      <c r="P2471" s="308"/>
      <c r="Q2471" s="308"/>
      <c r="R2471" s="308">
        <v>17</v>
      </c>
    </row>
    <row r="2472" spans="1:18" ht="48">
      <c r="A2472" s="304">
        <v>170</v>
      </c>
      <c r="B2472" s="301" t="s">
        <v>4412</v>
      </c>
      <c r="C2472" s="305" t="s">
        <v>4413</v>
      </c>
      <c r="D2472" s="306">
        <v>2928.97</v>
      </c>
      <c r="E2472" s="306">
        <v>1717</v>
      </c>
      <c r="F2472" s="306">
        <v>1082.6300000000001</v>
      </c>
      <c r="G2472" s="306">
        <v>129.34</v>
      </c>
      <c r="H2472" s="307">
        <v>29206.87</v>
      </c>
      <c r="I2472" s="307">
        <v>20415.3</v>
      </c>
      <c r="J2472" s="307">
        <v>7700.6</v>
      </c>
      <c r="K2472" s="307">
        <v>1090.97</v>
      </c>
      <c r="L2472" s="365">
        <v>9.9717204341457926</v>
      </c>
      <c r="M2472" s="365">
        <v>11.89009900990099</v>
      </c>
      <c r="N2472" s="365">
        <v>7.1128640440408999</v>
      </c>
      <c r="O2472" s="365">
        <v>8.4349002628730485</v>
      </c>
      <c r="P2472" s="308"/>
      <c r="Q2472" s="308"/>
      <c r="R2472" s="308">
        <v>17</v>
      </c>
    </row>
    <row r="2473" spans="1:18" ht="48">
      <c r="A2473" s="304">
        <v>171</v>
      </c>
      <c r="B2473" s="301" t="s">
        <v>4414</v>
      </c>
      <c r="C2473" s="305" t="s">
        <v>4415</v>
      </c>
      <c r="D2473" s="306">
        <v>3095.57</v>
      </c>
      <c r="E2473" s="306">
        <v>1858.4</v>
      </c>
      <c r="F2473" s="306">
        <v>1083.3699999999999</v>
      </c>
      <c r="G2473" s="306">
        <v>153.80000000000001</v>
      </c>
      <c r="H2473" s="307">
        <v>31098.78</v>
      </c>
      <c r="I2473" s="307">
        <v>22096.560000000001</v>
      </c>
      <c r="J2473" s="307">
        <v>7704.88</v>
      </c>
      <c r="K2473" s="307">
        <v>1297.3399999999999</v>
      </c>
      <c r="L2473" s="365">
        <v>10.046220889852272</v>
      </c>
      <c r="M2473" s="365">
        <v>11.89009900990099</v>
      </c>
      <c r="N2473" s="365">
        <v>7.1119562107128687</v>
      </c>
      <c r="O2473" s="365">
        <v>8.4352405721716508</v>
      </c>
      <c r="P2473" s="308"/>
      <c r="Q2473" s="308"/>
      <c r="R2473" s="308">
        <v>17</v>
      </c>
    </row>
    <row r="2474" spans="1:18" ht="48">
      <c r="A2474" s="304">
        <v>172</v>
      </c>
      <c r="B2474" s="301" t="s">
        <v>4416</v>
      </c>
      <c r="C2474" s="305" t="s">
        <v>4417</v>
      </c>
      <c r="D2474" s="306">
        <v>3571.89</v>
      </c>
      <c r="E2474" s="306">
        <v>2131.1</v>
      </c>
      <c r="F2474" s="306">
        <v>1267.03</v>
      </c>
      <c r="G2474" s="306">
        <v>173.76</v>
      </c>
      <c r="H2474" s="307">
        <v>35775.24</v>
      </c>
      <c r="I2474" s="307">
        <v>25338.99</v>
      </c>
      <c r="J2474" s="307">
        <v>8970.56</v>
      </c>
      <c r="K2474" s="307">
        <v>1465.69</v>
      </c>
      <c r="L2474" s="365">
        <v>10.015773162107456</v>
      </c>
      <c r="M2474" s="365">
        <v>11.890099009900991</v>
      </c>
      <c r="N2474" s="365">
        <v>7.0799902133335433</v>
      </c>
      <c r="O2474" s="365">
        <v>8.4351404235727454</v>
      </c>
      <c r="P2474" s="308"/>
      <c r="Q2474" s="308"/>
      <c r="R2474" s="308">
        <v>17</v>
      </c>
    </row>
    <row r="2475" spans="1:18" ht="48">
      <c r="A2475" s="304">
        <v>173</v>
      </c>
      <c r="B2475" s="301" t="s">
        <v>4418</v>
      </c>
      <c r="C2475" s="305" t="s">
        <v>4419</v>
      </c>
      <c r="D2475" s="306">
        <v>4040.24</v>
      </c>
      <c r="E2475" s="306">
        <v>2413.9</v>
      </c>
      <c r="F2475" s="306">
        <v>1430.08</v>
      </c>
      <c r="G2475" s="306">
        <v>196.26</v>
      </c>
      <c r="H2475" s="307">
        <v>40494.239999999998</v>
      </c>
      <c r="I2475" s="307">
        <v>28701.51</v>
      </c>
      <c r="J2475" s="307">
        <v>10137.16</v>
      </c>
      <c r="K2475" s="307">
        <v>1655.57</v>
      </c>
      <c r="L2475" s="365">
        <v>10.02273132289171</v>
      </c>
      <c r="M2475" s="365">
        <v>11.89009900990099</v>
      </c>
      <c r="N2475" s="365">
        <v>7.0885265159991055</v>
      </c>
      <c r="O2475" s="365">
        <v>8.4355956384388051</v>
      </c>
      <c r="P2475" s="308"/>
      <c r="Q2475" s="308"/>
      <c r="R2475" s="308">
        <v>17</v>
      </c>
    </row>
    <row r="2476" spans="1:18" ht="48">
      <c r="A2476" s="304">
        <v>174</v>
      </c>
      <c r="B2476" s="301" t="s">
        <v>4420</v>
      </c>
      <c r="C2476" s="305" t="s">
        <v>4421</v>
      </c>
      <c r="D2476" s="306">
        <v>4888.29</v>
      </c>
      <c r="E2476" s="306">
        <v>2989.6</v>
      </c>
      <c r="F2476" s="306">
        <v>1594.54</v>
      </c>
      <c r="G2476" s="306">
        <v>304.14999999999998</v>
      </c>
      <c r="H2476" s="307">
        <v>49424.32</v>
      </c>
      <c r="I2476" s="307">
        <v>35546.639999999999</v>
      </c>
      <c r="J2476" s="307">
        <v>11311.99</v>
      </c>
      <c r="K2476" s="307">
        <v>2565.69</v>
      </c>
      <c r="L2476" s="365">
        <v>10.11075856792457</v>
      </c>
      <c r="M2476" s="365">
        <v>11.89009900990099</v>
      </c>
      <c r="N2476" s="365">
        <v>7.0942027167709814</v>
      </c>
      <c r="O2476" s="365">
        <v>8.43560743054414</v>
      </c>
      <c r="P2476" s="308"/>
      <c r="Q2476" s="308"/>
      <c r="R2476" s="308">
        <v>17</v>
      </c>
    </row>
    <row r="2477" spans="1:18" ht="48">
      <c r="A2477" s="304">
        <v>175</v>
      </c>
      <c r="B2477" s="301" t="s">
        <v>4422</v>
      </c>
      <c r="C2477" s="305" t="s">
        <v>4423</v>
      </c>
      <c r="D2477" s="306">
        <v>6599.22</v>
      </c>
      <c r="E2477" s="306">
        <v>4080.4</v>
      </c>
      <c r="F2477" s="306">
        <v>1922.78</v>
      </c>
      <c r="G2477" s="306">
        <v>596.04</v>
      </c>
      <c r="H2477" s="307">
        <v>67205.3</v>
      </c>
      <c r="I2477" s="307">
        <v>48516.36</v>
      </c>
      <c r="J2477" s="307">
        <v>13660.99</v>
      </c>
      <c r="K2477" s="307">
        <v>5027.95</v>
      </c>
      <c r="L2477" s="365">
        <v>10.183824755046809</v>
      </c>
      <c r="M2477" s="365">
        <v>11.89009900990099</v>
      </c>
      <c r="N2477" s="365">
        <v>7.1048117829392856</v>
      </c>
      <c r="O2477" s="365">
        <v>8.4355915710355021</v>
      </c>
      <c r="P2477" s="308"/>
      <c r="Q2477" s="308"/>
      <c r="R2477" s="308">
        <v>17</v>
      </c>
    </row>
    <row r="2478" spans="1:18" ht="48">
      <c r="A2478" s="304">
        <v>176</v>
      </c>
      <c r="B2478" s="301" t="s">
        <v>4424</v>
      </c>
      <c r="C2478" s="305" t="s">
        <v>4425</v>
      </c>
      <c r="D2478" s="306">
        <v>7929.17</v>
      </c>
      <c r="E2478" s="306">
        <v>4908.6000000000004</v>
      </c>
      <c r="F2478" s="306">
        <v>2329.2399999999998</v>
      </c>
      <c r="G2478" s="306">
        <v>691.33</v>
      </c>
      <c r="H2478" s="307">
        <v>80767.14</v>
      </c>
      <c r="I2478" s="307">
        <v>58363.74</v>
      </c>
      <c r="J2478" s="307">
        <v>16571.5</v>
      </c>
      <c r="K2478" s="307">
        <v>5831.9</v>
      </c>
      <c r="L2478" s="365">
        <v>10.186077483519712</v>
      </c>
      <c r="M2478" s="365">
        <v>11.89009900990099</v>
      </c>
      <c r="N2478" s="365">
        <v>7.1145523861860527</v>
      </c>
      <c r="O2478" s="365">
        <v>8.4357687356255315</v>
      </c>
      <c r="P2478" s="308"/>
      <c r="Q2478" s="308"/>
      <c r="R2478" s="308">
        <v>17</v>
      </c>
    </row>
    <row r="2479" spans="1:18" ht="12.75">
      <c r="A2479" s="202" t="s">
        <v>4426</v>
      </c>
      <c r="B2479" s="201"/>
      <c r="C2479" s="201"/>
      <c r="D2479" s="201"/>
      <c r="E2479" s="201"/>
      <c r="F2479" s="201"/>
      <c r="G2479" s="201"/>
      <c r="H2479" s="201"/>
      <c r="I2479" s="201"/>
      <c r="J2479" s="201"/>
      <c r="K2479" s="201"/>
      <c r="L2479" s="201"/>
      <c r="M2479" s="201"/>
      <c r="N2479" s="201"/>
      <c r="O2479" s="201"/>
      <c r="P2479" s="201"/>
      <c r="Q2479" s="201"/>
      <c r="R2479" s="201"/>
    </row>
    <row r="2480" spans="1:18" ht="48">
      <c r="A2480" s="304">
        <v>177</v>
      </c>
      <c r="B2480" s="301" t="s">
        <v>4427</v>
      </c>
      <c r="C2480" s="305" t="s">
        <v>4428</v>
      </c>
      <c r="D2480" s="306">
        <v>164.5</v>
      </c>
      <c r="E2480" s="306">
        <v>29.8</v>
      </c>
      <c r="F2480" s="306">
        <v>134.18</v>
      </c>
      <c r="G2480" s="306">
        <v>0.52</v>
      </c>
      <c r="H2480" s="307">
        <v>1270.55</v>
      </c>
      <c r="I2480" s="307">
        <v>354.27</v>
      </c>
      <c r="J2480" s="307">
        <v>911.92</v>
      </c>
      <c r="K2480" s="307">
        <v>4.3600000000000003</v>
      </c>
      <c r="L2480" s="365">
        <v>7.72370820668693</v>
      </c>
      <c r="M2480" s="365">
        <v>11.888255033557046</v>
      </c>
      <c r="N2480" s="365">
        <v>6.7962438515427035</v>
      </c>
      <c r="O2480" s="365">
        <v>8.384615384615385</v>
      </c>
      <c r="P2480" s="308"/>
      <c r="Q2480" s="308"/>
      <c r="R2480" s="308">
        <v>18</v>
      </c>
    </row>
    <row r="2481" spans="1:18" ht="48">
      <c r="A2481" s="304">
        <v>178</v>
      </c>
      <c r="B2481" s="301" t="s">
        <v>4429</v>
      </c>
      <c r="C2481" s="305" t="s">
        <v>4430</v>
      </c>
      <c r="D2481" s="306">
        <v>214.56</v>
      </c>
      <c r="E2481" s="306">
        <v>41.61</v>
      </c>
      <c r="F2481" s="306">
        <v>171.91</v>
      </c>
      <c r="G2481" s="306">
        <v>1.04</v>
      </c>
      <c r="H2481" s="307">
        <v>1685.57</v>
      </c>
      <c r="I2481" s="307">
        <v>494.77</v>
      </c>
      <c r="J2481" s="307">
        <v>1182.08</v>
      </c>
      <c r="K2481" s="307">
        <v>8.7200000000000006</v>
      </c>
      <c r="L2481" s="365">
        <v>7.8559377330350477</v>
      </c>
      <c r="M2481" s="365">
        <v>11.890651285748618</v>
      </c>
      <c r="N2481" s="365">
        <v>6.8761561282066195</v>
      </c>
      <c r="O2481" s="365">
        <v>8.384615384615385</v>
      </c>
      <c r="P2481" s="308"/>
      <c r="Q2481" s="308"/>
      <c r="R2481" s="308">
        <v>18</v>
      </c>
    </row>
    <row r="2482" spans="1:18" ht="48">
      <c r="A2482" s="304">
        <v>179</v>
      </c>
      <c r="B2482" s="301" t="s">
        <v>4431</v>
      </c>
      <c r="C2482" s="305" t="s">
        <v>4432</v>
      </c>
      <c r="D2482" s="306">
        <v>239.45</v>
      </c>
      <c r="E2482" s="306">
        <v>48.78</v>
      </c>
      <c r="F2482" s="306">
        <v>188.52</v>
      </c>
      <c r="G2482" s="306">
        <v>2.15</v>
      </c>
      <c r="H2482" s="307">
        <v>1898.74</v>
      </c>
      <c r="I2482" s="307">
        <v>580.03</v>
      </c>
      <c r="J2482" s="307">
        <v>1300.7</v>
      </c>
      <c r="K2482" s="307">
        <v>18.010000000000002</v>
      </c>
      <c r="L2482" s="365">
        <v>7.9295886406347886</v>
      </c>
      <c r="M2482" s="365">
        <v>11.890733907339072</v>
      </c>
      <c r="N2482" s="365">
        <v>6.899533206025886</v>
      </c>
      <c r="O2482" s="365">
        <v>8.3767441860465119</v>
      </c>
      <c r="P2482" s="308"/>
      <c r="Q2482" s="308"/>
      <c r="R2482" s="308">
        <v>18</v>
      </c>
    </row>
    <row r="2483" spans="1:18" ht="48">
      <c r="A2483" s="304">
        <v>180</v>
      </c>
      <c r="B2483" s="301" t="s">
        <v>4433</v>
      </c>
      <c r="C2483" s="305" t="s">
        <v>4434</v>
      </c>
      <c r="D2483" s="306">
        <v>274.61</v>
      </c>
      <c r="E2483" s="306">
        <v>57.07</v>
      </c>
      <c r="F2483" s="306">
        <v>213.7</v>
      </c>
      <c r="G2483" s="306">
        <v>3.84</v>
      </c>
      <c r="H2483" s="307">
        <v>2191.73</v>
      </c>
      <c r="I2483" s="307">
        <v>678.51</v>
      </c>
      <c r="J2483" s="307">
        <v>1481</v>
      </c>
      <c r="K2483" s="307">
        <v>32.22</v>
      </c>
      <c r="L2483" s="365">
        <v>7.9812461308765155</v>
      </c>
      <c r="M2483" s="365">
        <v>11.889083581566497</v>
      </c>
      <c r="N2483" s="365">
        <v>6.9302760879737955</v>
      </c>
      <c r="O2483" s="365">
        <v>8.390625</v>
      </c>
      <c r="P2483" s="308"/>
      <c r="Q2483" s="308"/>
      <c r="R2483" s="308">
        <v>18</v>
      </c>
    </row>
    <row r="2484" spans="1:18" ht="48">
      <c r="A2484" s="304">
        <v>181</v>
      </c>
      <c r="B2484" s="301" t="s">
        <v>4435</v>
      </c>
      <c r="C2484" s="305" t="s">
        <v>4436</v>
      </c>
      <c r="D2484" s="306">
        <v>316.8</v>
      </c>
      <c r="E2484" s="306">
        <v>68.069999999999993</v>
      </c>
      <c r="F2484" s="306">
        <v>243.97</v>
      </c>
      <c r="G2484" s="306">
        <v>4.76</v>
      </c>
      <c r="H2484" s="307">
        <v>2546.9299999999998</v>
      </c>
      <c r="I2484" s="307">
        <v>809.41</v>
      </c>
      <c r="J2484" s="307">
        <v>1697.63</v>
      </c>
      <c r="K2484" s="307">
        <v>39.89</v>
      </c>
      <c r="L2484" s="365">
        <v>8.039551767676766</v>
      </c>
      <c r="M2484" s="365">
        <v>11.890847656823858</v>
      </c>
      <c r="N2484" s="365">
        <v>6.9583555355166622</v>
      </c>
      <c r="O2484" s="365">
        <v>8.3802521008403374</v>
      </c>
      <c r="P2484" s="308"/>
      <c r="Q2484" s="308"/>
      <c r="R2484" s="308">
        <v>18</v>
      </c>
    </row>
    <row r="2485" spans="1:18" ht="48">
      <c r="A2485" s="304">
        <v>182</v>
      </c>
      <c r="B2485" s="301" t="s">
        <v>4437</v>
      </c>
      <c r="C2485" s="305" t="s">
        <v>4438</v>
      </c>
      <c r="D2485" s="306">
        <v>354.09</v>
      </c>
      <c r="E2485" s="306">
        <v>77.97</v>
      </c>
      <c r="F2485" s="306">
        <v>269.14999999999998</v>
      </c>
      <c r="G2485" s="306">
        <v>6.97</v>
      </c>
      <c r="H2485" s="307">
        <v>2863.49</v>
      </c>
      <c r="I2485" s="307">
        <v>927.09</v>
      </c>
      <c r="J2485" s="307">
        <v>1877.94</v>
      </c>
      <c r="K2485" s="307">
        <v>58.46</v>
      </c>
      <c r="L2485" s="365">
        <v>8.0868988110367415</v>
      </c>
      <c r="M2485" s="365">
        <v>11.89034243939977</v>
      </c>
      <c r="N2485" s="365">
        <v>6.9772989039569024</v>
      </c>
      <c r="O2485" s="365">
        <v>8.3873744619799151</v>
      </c>
      <c r="P2485" s="308"/>
      <c r="Q2485" s="308"/>
      <c r="R2485" s="308">
        <v>18</v>
      </c>
    </row>
    <row r="2486" spans="1:18" ht="48">
      <c r="A2486" s="304">
        <v>183</v>
      </c>
      <c r="B2486" s="301" t="s">
        <v>4439</v>
      </c>
      <c r="C2486" s="305" t="s">
        <v>4440</v>
      </c>
      <c r="D2486" s="306">
        <v>394.49</v>
      </c>
      <c r="E2486" s="306">
        <v>88.38</v>
      </c>
      <c r="F2486" s="306">
        <v>298.16000000000003</v>
      </c>
      <c r="G2486" s="306">
        <v>7.95</v>
      </c>
      <c r="H2486" s="307">
        <v>3203.09</v>
      </c>
      <c r="I2486" s="307">
        <v>1050.79</v>
      </c>
      <c r="J2486" s="307">
        <v>2085.59</v>
      </c>
      <c r="K2486" s="307">
        <v>66.709999999999994</v>
      </c>
      <c r="L2486" s="365">
        <v>8.1195721057568004</v>
      </c>
      <c r="M2486" s="365">
        <v>11.889454627743834</v>
      </c>
      <c r="N2486" s="365">
        <v>6.9948685269653872</v>
      </c>
      <c r="O2486" s="365">
        <v>8.3911949685534584</v>
      </c>
      <c r="P2486" s="308"/>
      <c r="Q2486" s="308"/>
      <c r="R2486" s="308">
        <v>18</v>
      </c>
    </row>
    <row r="2487" spans="1:18" ht="48">
      <c r="A2487" s="304">
        <v>184</v>
      </c>
      <c r="B2487" s="301" t="s">
        <v>4441</v>
      </c>
      <c r="C2487" s="305" t="s">
        <v>4442</v>
      </c>
      <c r="D2487" s="306">
        <v>435.74</v>
      </c>
      <c r="E2487" s="306">
        <v>99.38</v>
      </c>
      <c r="F2487" s="306">
        <v>327.23</v>
      </c>
      <c r="G2487" s="306">
        <v>9.1300000000000008</v>
      </c>
      <c r="H2487" s="307">
        <v>3551.83</v>
      </c>
      <c r="I2487" s="307">
        <v>1181.69</v>
      </c>
      <c r="J2487" s="307">
        <v>2293.5700000000002</v>
      </c>
      <c r="K2487" s="307">
        <v>76.569999999999993</v>
      </c>
      <c r="L2487" s="365">
        <v>8.1512599256437319</v>
      </c>
      <c r="M2487" s="365">
        <v>11.890621855504127</v>
      </c>
      <c r="N2487" s="365">
        <v>7.009045625401094</v>
      </c>
      <c r="O2487" s="365">
        <v>8.3866374589266144</v>
      </c>
      <c r="P2487" s="308"/>
      <c r="Q2487" s="308"/>
      <c r="R2487" s="308">
        <v>18</v>
      </c>
    </row>
    <row r="2488" spans="1:18" ht="48">
      <c r="A2488" s="304">
        <v>185</v>
      </c>
      <c r="B2488" s="301" t="s">
        <v>4443</v>
      </c>
      <c r="C2488" s="305" t="s">
        <v>4444</v>
      </c>
      <c r="D2488" s="306">
        <v>475.65</v>
      </c>
      <c r="E2488" s="306">
        <v>113.12</v>
      </c>
      <c r="F2488" s="306">
        <v>352.43</v>
      </c>
      <c r="G2488" s="306">
        <v>10.1</v>
      </c>
      <c r="H2488" s="307">
        <v>3903.79</v>
      </c>
      <c r="I2488" s="307">
        <v>1345.01</v>
      </c>
      <c r="J2488" s="307">
        <v>2473.96</v>
      </c>
      <c r="K2488" s="307">
        <v>84.82</v>
      </c>
      <c r="L2488" s="365">
        <v>8.2072742562808791</v>
      </c>
      <c r="M2488" s="365">
        <v>11.890116690240452</v>
      </c>
      <c r="N2488" s="365">
        <v>7.0197202281304092</v>
      </c>
      <c r="O2488" s="365">
        <v>8.3980198019801975</v>
      </c>
      <c r="P2488" s="308"/>
      <c r="Q2488" s="308"/>
      <c r="R2488" s="308">
        <v>18</v>
      </c>
    </row>
    <row r="2489" spans="1:18" ht="48">
      <c r="A2489" s="304">
        <v>186</v>
      </c>
      <c r="B2489" s="301" t="s">
        <v>4445</v>
      </c>
      <c r="C2489" s="305" t="s">
        <v>4446</v>
      </c>
      <c r="D2489" s="306">
        <v>508.32</v>
      </c>
      <c r="E2489" s="306">
        <v>117.16</v>
      </c>
      <c r="F2489" s="306">
        <v>377.86</v>
      </c>
      <c r="G2489" s="306">
        <v>13.3</v>
      </c>
      <c r="H2489" s="307">
        <v>4160.43</v>
      </c>
      <c r="I2489" s="307">
        <v>1393.04</v>
      </c>
      <c r="J2489" s="307">
        <v>2655.75</v>
      </c>
      <c r="K2489" s="307">
        <v>111.64</v>
      </c>
      <c r="L2489" s="365">
        <v>8.1846671388101981</v>
      </c>
      <c r="M2489" s="365">
        <v>11.890064868555822</v>
      </c>
      <c r="N2489" s="365">
        <v>7.0283967607050224</v>
      </c>
      <c r="O2489" s="365">
        <v>8.3939849624060141</v>
      </c>
      <c r="P2489" s="308"/>
      <c r="Q2489" s="308"/>
      <c r="R2489" s="308">
        <v>18</v>
      </c>
    </row>
    <row r="2490" spans="1:18" ht="48">
      <c r="A2490" s="304">
        <v>187</v>
      </c>
      <c r="B2490" s="301" t="s">
        <v>4447</v>
      </c>
      <c r="C2490" s="305" t="s">
        <v>4448</v>
      </c>
      <c r="D2490" s="306">
        <v>565.71</v>
      </c>
      <c r="E2490" s="306">
        <v>141.4</v>
      </c>
      <c r="F2490" s="306">
        <v>408.4</v>
      </c>
      <c r="G2490" s="306">
        <v>15.91</v>
      </c>
      <c r="H2490" s="307">
        <v>4688.7299999999996</v>
      </c>
      <c r="I2490" s="307">
        <v>1681.26</v>
      </c>
      <c r="J2490" s="307">
        <v>2873.95</v>
      </c>
      <c r="K2490" s="307">
        <v>133.52000000000001</v>
      </c>
      <c r="L2490" s="365">
        <v>8.2882218804687895</v>
      </c>
      <c r="M2490" s="365">
        <v>11.89009900990099</v>
      </c>
      <c r="N2490" s="365">
        <v>7.0370959843290892</v>
      </c>
      <c r="O2490" s="365">
        <v>8.3922061596480209</v>
      </c>
      <c r="P2490" s="308"/>
      <c r="Q2490" s="308"/>
      <c r="R2490" s="308">
        <v>18</v>
      </c>
    </row>
    <row r="2491" spans="1:18" ht="48">
      <c r="A2491" s="304">
        <v>188</v>
      </c>
      <c r="B2491" s="301" t="s">
        <v>4449</v>
      </c>
      <c r="C2491" s="305" t="s">
        <v>4450</v>
      </c>
      <c r="D2491" s="306">
        <v>626.30999999999995</v>
      </c>
      <c r="E2491" s="306">
        <v>163.62</v>
      </c>
      <c r="F2491" s="306">
        <v>437.53</v>
      </c>
      <c r="G2491" s="306">
        <v>25.16</v>
      </c>
      <c r="H2491" s="307">
        <v>5239.03</v>
      </c>
      <c r="I2491" s="307">
        <v>1945.46</v>
      </c>
      <c r="J2491" s="307">
        <v>3082.34</v>
      </c>
      <c r="K2491" s="307">
        <v>211.23</v>
      </c>
      <c r="L2491" s="365">
        <v>8.3649151378710229</v>
      </c>
      <c r="M2491" s="365">
        <v>11.890111233345557</v>
      </c>
      <c r="N2491" s="365">
        <v>7.0448654949374907</v>
      </c>
      <c r="O2491" s="365">
        <v>8.3954689984101751</v>
      </c>
      <c r="P2491" s="308"/>
      <c r="Q2491" s="308"/>
      <c r="R2491" s="308">
        <v>18</v>
      </c>
    </row>
    <row r="2492" spans="1:18" ht="48">
      <c r="A2492" s="304">
        <v>189</v>
      </c>
      <c r="B2492" s="301" t="s">
        <v>4451</v>
      </c>
      <c r="C2492" s="305" t="s">
        <v>4452</v>
      </c>
      <c r="D2492" s="306">
        <v>190.95</v>
      </c>
      <c r="E2492" s="306">
        <v>34.950000000000003</v>
      </c>
      <c r="F2492" s="306">
        <v>155.47999999999999</v>
      </c>
      <c r="G2492" s="306">
        <v>0.52</v>
      </c>
      <c r="H2492" s="307">
        <v>1484.42</v>
      </c>
      <c r="I2492" s="307">
        <v>415.51</v>
      </c>
      <c r="J2492" s="307">
        <v>1064.55</v>
      </c>
      <c r="K2492" s="307">
        <v>4.3600000000000003</v>
      </c>
      <c r="L2492" s="365">
        <v>7.773867504582352</v>
      </c>
      <c r="M2492" s="365">
        <v>11.888698140200285</v>
      </c>
      <c r="N2492" s="365">
        <v>6.8468613326472862</v>
      </c>
      <c r="O2492" s="365">
        <v>8.384615384615385</v>
      </c>
      <c r="P2492" s="308"/>
      <c r="Q2492" s="308"/>
      <c r="R2492" s="308">
        <v>18</v>
      </c>
    </row>
    <row r="2493" spans="1:18" ht="48">
      <c r="A2493" s="304">
        <v>190</v>
      </c>
      <c r="B2493" s="301" t="s">
        <v>4453</v>
      </c>
      <c r="C2493" s="305" t="s">
        <v>4454</v>
      </c>
      <c r="D2493" s="306">
        <v>234.98</v>
      </c>
      <c r="E2493" s="306">
        <v>45.75</v>
      </c>
      <c r="F2493" s="306">
        <v>188.19</v>
      </c>
      <c r="G2493" s="306">
        <v>1.04</v>
      </c>
      <c r="H2493" s="307">
        <v>1851.53</v>
      </c>
      <c r="I2493" s="307">
        <v>544.01</v>
      </c>
      <c r="J2493" s="307">
        <v>1298.8</v>
      </c>
      <c r="K2493" s="307">
        <v>8.7200000000000006</v>
      </c>
      <c r="L2493" s="365">
        <v>7.8795216614179928</v>
      </c>
      <c r="M2493" s="365">
        <v>11.890928961748633</v>
      </c>
      <c r="N2493" s="365">
        <v>6.9015356820234866</v>
      </c>
      <c r="O2493" s="365">
        <v>8.384615384615385</v>
      </c>
      <c r="P2493" s="308"/>
      <c r="Q2493" s="308"/>
      <c r="R2493" s="308">
        <v>18</v>
      </c>
    </row>
    <row r="2494" spans="1:18" ht="48">
      <c r="A2494" s="304">
        <v>191</v>
      </c>
      <c r="B2494" s="301" t="s">
        <v>4455</v>
      </c>
      <c r="C2494" s="305" t="s">
        <v>4456</v>
      </c>
      <c r="D2494" s="306">
        <v>271.77999999999997</v>
      </c>
      <c r="E2494" s="306">
        <v>56.06</v>
      </c>
      <c r="F2494" s="306">
        <v>213.57</v>
      </c>
      <c r="G2494" s="306">
        <v>2.15</v>
      </c>
      <c r="H2494" s="307">
        <v>2164.77</v>
      </c>
      <c r="I2494" s="307">
        <v>666.5</v>
      </c>
      <c r="J2494" s="307">
        <v>1480.26</v>
      </c>
      <c r="K2494" s="307">
        <v>18.010000000000002</v>
      </c>
      <c r="L2494" s="365">
        <v>7.9651556405916555</v>
      </c>
      <c r="M2494" s="365">
        <v>11.889047449161612</v>
      </c>
      <c r="N2494" s="365">
        <v>6.9310296389942412</v>
      </c>
      <c r="O2494" s="365">
        <v>8.3767441860465119</v>
      </c>
      <c r="P2494" s="308"/>
      <c r="Q2494" s="308"/>
      <c r="R2494" s="308">
        <v>18</v>
      </c>
    </row>
    <row r="2495" spans="1:18" ht="48">
      <c r="A2495" s="304">
        <v>192</v>
      </c>
      <c r="B2495" s="301" t="s">
        <v>4457</v>
      </c>
      <c r="C2495" s="305" t="s">
        <v>4458</v>
      </c>
      <c r="D2495" s="306">
        <v>310.07</v>
      </c>
      <c r="E2495" s="306">
        <v>67.47</v>
      </c>
      <c r="F2495" s="306">
        <v>238.76</v>
      </c>
      <c r="G2495" s="306">
        <v>3.84</v>
      </c>
      <c r="H2495" s="307">
        <v>2494.9899999999998</v>
      </c>
      <c r="I2495" s="307">
        <v>802.2</v>
      </c>
      <c r="J2495" s="307">
        <v>1660.57</v>
      </c>
      <c r="K2495" s="307">
        <v>32.22</v>
      </c>
      <c r="L2495" s="365">
        <v>8.0465378785435533</v>
      </c>
      <c r="M2495" s="365">
        <v>11.889728768341486</v>
      </c>
      <c r="N2495" s="365">
        <v>6.9549757078237562</v>
      </c>
      <c r="O2495" s="365">
        <v>8.390625</v>
      </c>
      <c r="P2495" s="308"/>
      <c r="Q2495" s="308"/>
      <c r="R2495" s="308">
        <v>18</v>
      </c>
    </row>
    <row r="2496" spans="1:18" ht="48">
      <c r="A2496" s="304">
        <v>193</v>
      </c>
      <c r="B2496" s="301" t="s">
        <v>4459</v>
      </c>
      <c r="C2496" s="305" t="s">
        <v>4460</v>
      </c>
      <c r="D2496" s="306">
        <v>373.42</v>
      </c>
      <c r="E2496" s="306">
        <v>79.59</v>
      </c>
      <c r="F2496" s="306">
        <v>289.07</v>
      </c>
      <c r="G2496" s="306">
        <v>4.76</v>
      </c>
      <c r="H2496" s="307">
        <v>3007.05</v>
      </c>
      <c r="I2496" s="307">
        <v>946.31</v>
      </c>
      <c r="J2496" s="307">
        <v>2020.85</v>
      </c>
      <c r="K2496" s="307">
        <v>39.89</v>
      </c>
      <c r="L2496" s="365">
        <v>8.0527288308071334</v>
      </c>
      <c r="M2496" s="365">
        <v>11.889810277673073</v>
      </c>
      <c r="N2496" s="365">
        <v>6.9908672639845015</v>
      </c>
      <c r="O2496" s="365">
        <v>8.3802521008403374</v>
      </c>
      <c r="P2496" s="308"/>
      <c r="Q2496" s="308"/>
      <c r="R2496" s="308">
        <v>18</v>
      </c>
    </row>
    <row r="2497" spans="1:18" ht="48">
      <c r="A2497" s="304">
        <v>194</v>
      </c>
      <c r="B2497" s="301" t="s">
        <v>4461</v>
      </c>
      <c r="C2497" s="305" t="s">
        <v>4462</v>
      </c>
      <c r="D2497" s="306">
        <v>416.73</v>
      </c>
      <c r="E2497" s="306">
        <v>90.5</v>
      </c>
      <c r="F2497" s="306">
        <v>319.26</v>
      </c>
      <c r="G2497" s="306">
        <v>6.97</v>
      </c>
      <c r="H2497" s="307">
        <v>3371.53</v>
      </c>
      <c r="I2497" s="307">
        <v>1076.01</v>
      </c>
      <c r="J2497" s="307">
        <v>2237.06</v>
      </c>
      <c r="K2497" s="307">
        <v>58.46</v>
      </c>
      <c r="L2497" s="365">
        <v>8.0904422527775779</v>
      </c>
      <c r="M2497" s="365">
        <v>11.889613259668508</v>
      </c>
      <c r="N2497" s="365">
        <v>7.0070162250203598</v>
      </c>
      <c r="O2497" s="365">
        <v>8.3873744619799151</v>
      </c>
      <c r="P2497" s="308"/>
      <c r="Q2497" s="308"/>
      <c r="R2497" s="308">
        <v>18</v>
      </c>
    </row>
    <row r="2498" spans="1:18" ht="48">
      <c r="A2498" s="304">
        <v>195</v>
      </c>
      <c r="B2498" s="301" t="s">
        <v>4463</v>
      </c>
      <c r="C2498" s="305" t="s">
        <v>4464</v>
      </c>
      <c r="D2498" s="306">
        <v>461.99</v>
      </c>
      <c r="E2498" s="306">
        <v>102.01</v>
      </c>
      <c r="F2498" s="306">
        <v>352.03</v>
      </c>
      <c r="G2498" s="306">
        <v>7.95</v>
      </c>
      <c r="H2498" s="307">
        <v>3751.28</v>
      </c>
      <c r="I2498" s="307">
        <v>1212.9100000000001</v>
      </c>
      <c r="J2498" s="307">
        <v>2471.66</v>
      </c>
      <c r="K2498" s="307">
        <v>66.709999999999994</v>
      </c>
      <c r="L2498" s="365">
        <v>8.1198294335375234</v>
      </c>
      <c r="M2498" s="365">
        <v>11.890108812861484</v>
      </c>
      <c r="N2498" s="365">
        <v>7.0211629690651369</v>
      </c>
      <c r="O2498" s="365">
        <v>8.3911949685534584</v>
      </c>
      <c r="P2498" s="308"/>
      <c r="Q2498" s="308"/>
      <c r="R2498" s="308">
        <v>18</v>
      </c>
    </row>
    <row r="2499" spans="1:18" ht="48">
      <c r="A2499" s="304">
        <v>196</v>
      </c>
      <c r="B2499" s="301" t="s">
        <v>4465</v>
      </c>
      <c r="C2499" s="305" t="s">
        <v>4466</v>
      </c>
      <c r="D2499" s="306">
        <v>509.37</v>
      </c>
      <c r="E2499" s="306">
        <v>114.13</v>
      </c>
      <c r="F2499" s="306">
        <v>386.11</v>
      </c>
      <c r="G2499" s="306">
        <v>9.1300000000000008</v>
      </c>
      <c r="H2499" s="307">
        <v>4149.1400000000003</v>
      </c>
      <c r="I2499" s="307">
        <v>1357.02</v>
      </c>
      <c r="J2499" s="307">
        <v>2715.55</v>
      </c>
      <c r="K2499" s="307">
        <v>76.569999999999993</v>
      </c>
      <c r="L2499" s="365">
        <v>8.1456308773583057</v>
      </c>
      <c r="M2499" s="365">
        <v>11.890125295715412</v>
      </c>
      <c r="N2499" s="365">
        <v>7.0330993758255422</v>
      </c>
      <c r="O2499" s="365">
        <v>8.3866374589266144</v>
      </c>
      <c r="P2499" s="308"/>
      <c r="Q2499" s="308"/>
      <c r="R2499" s="308">
        <v>18</v>
      </c>
    </row>
    <row r="2500" spans="1:18" ht="48">
      <c r="A2500" s="304">
        <v>197</v>
      </c>
      <c r="B2500" s="301" t="s">
        <v>4467</v>
      </c>
      <c r="C2500" s="305" t="s">
        <v>4468</v>
      </c>
      <c r="D2500" s="306">
        <v>564.23</v>
      </c>
      <c r="E2500" s="306">
        <v>130.29</v>
      </c>
      <c r="F2500" s="306">
        <v>423.84</v>
      </c>
      <c r="G2500" s="306">
        <v>10.1</v>
      </c>
      <c r="H2500" s="307">
        <v>4619.6899999999996</v>
      </c>
      <c r="I2500" s="307">
        <v>1549.16</v>
      </c>
      <c r="J2500" s="307">
        <v>2985.71</v>
      </c>
      <c r="K2500" s="307">
        <v>84.82</v>
      </c>
      <c r="L2500" s="365">
        <v>8.1876008010917527</v>
      </c>
      <c r="M2500" s="365">
        <v>11.890091334714867</v>
      </c>
      <c r="N2500" s="365">
        <v>7.0444271423178559</v>
      </c>
      <c r="O2500" s="365">
        <v>8.3980198019801975</v>
      </c>
      <c r="P2500" s="308"/>
      <c r="Q2500" s="308"/>
      <c r="R2500" s="308">
        <v>18</v>
      </c>
    </row>
    <row r="2501" spans="1:18" ht="48">
      <c r="A2501" s="304">
        <v>198</v>
      </c>
      <c r="B2501" s="301" t="s">
        <v>4469</v>
      </c>
      <c r="C2501" s="305" t="s">
        <v>4470</v>
      </c>
      <c r="D2501" s="306">
        <v>607.73</v>
      </c>
      <c r="E2501" s="306">
        <v>141.4</v>
      </c>
      <c r="F2501" s="306">
        <v>453.03</v>
      </c>
      <c r="G2501" s="306">
        <v>13.3</v>
      </c>
      <c r="H2501" s="307">
        <v>4987.34</v>
      </c>
      <c r="I2501" s="307">
        <v>1681.26</v>
      </c>
      <c r="J2501" s="307">
        <v>3194.44</v>
      </c>
      <c r="K2501" s="307">
        <v>111.64</v>
      </c>
      <c r="L2501" s="365">
        <v>8.2065061787306863</v>
      </c>
      <c r="M2501" s="365">
        <v>11.89009900990099</v>
      </c>
      <c r="N2501" s="365">
        <v>7.051276957375892</v>
      </c>
      <c r="O2501" s="365">
        <v>8.3939849624060141</v>
      </c>
      <c r="P2501" s="308"/>
      <c r="Q2501" s="308"/>
      <c r="R2501" s="308">
        <v>18</v>
      </c>
    </row>
    <row r="2502" spans="1:18" ht="48">
      <c r="A2502" s="304">
        <v>199</v>
      </c>
      <c r="B2502" s="301" t="s">
        <v>4471</v>
      </c>
      <c r="C2502" s="305" t="s">
        <v>4472</v>
      </c>
      <c r="D2502" s="306">
        <v>664.83</v>
      </c>
      <c r="E2502" s="306">
        <v>161.6</v>
      </c>
      <c r="F2502" s="306">
        <v>487.32</v>
      </c>
      <c r="G2502" s="306">
        <v>15.91</v>
      </c>
      <c r="H2502" s="307">
        <v>5494.53</v>
      </c>
      <c r="I2502" s="307">
        <v>1921.44</v>
      </c>
      <c r="J2502" s="307">
        <v>3439.57</v>
      </c>
      <c r="K2502" s="307">
        <v>133.52000000000001</v>
      </c>
      <c r="L2502" s="365">
        <v>8.2645638734714133</v>
      </c>
      <c r="M2502" s="365">
        <v>11.890099009900991</v>
      </c>
      <c r="N2502" s="365">
        <v>7.0581342854797677</v>
      </c>
      <c r="O2502" s="365">
        <v>8.3922061596480209</v>
      </c>
      <c r="P2502" s="308"/>
      <c r="Q2502" s="308"/>
      <c r="R2502" s="308">
        <v>18</v>
      </c>
    </row>
    <row r="2503" spans="1:18" ht="48">
      <c r="A2503" s="304">
        <v>200</v>
      </c>
      <c r="B2503" s="301" t="s">
        <v>4473</v>
      </c>
      <c r="C2503" s="305" t="s">
        <v>4474</v>
      </c>
      <c r="D2503" s="306">
        <v>731.46</v>
      </c>
      <c r="E2503" s="306">
        <v>184.83</v>
      </c>
      <c r="F2503" s="306">
        <v>521.47</v>
      </c>
      <c r="G2503" s="306">
        <v>25.16</v>
      </c>
      <c r="H2503" s="307">
        <v>6092.76</v>
      </c>
      <c r="I2503" s="307">
        <v>2197.65</v>
      </c>
      <c r="J2503" s="307">
        <v>3683.88</v>
      </c>
      <c r="K2503" s="307">
        <v>211.23</v>
      </c>
      <c r="L2503" s="365">
        <v>8.3295874005413832</v>
      </c>
      <c r="M2503" s="365">
        <v>11.8901152410323</v>
      </c>
      <c r="N2503" s="365">
        <v>7.064414060252747</v>
      </c>
      <c r="O2503" s="365">
        <v>8.3954689984101751</v>
      </c>
      <c r="P2503" s="308"/>
      <c r="Q2503" s="308"/>
      <c r="R2503" s="308">
        <v>18</v>
      </c>
    </row>
    <row r="2504" spans="1:18" ht="12.75">
      <c r="A2504" s="202" t="s">
        <v>4475</v>
      </c>
      <c r="B2504" s="201"/>
      <c r="C2504" s="201"/>
      <c r="D2504" s="201"/>
      <c r="E2504" s="201"/>
      <c r="F2504" s="201"/>
      <c r="G2504" s="201"/>
      <c r="H2504" s="201"/>
      <c r="I2504" s="201"/>
      <c r="J2504" s="201"/>
      <c r="K2504" s="201"/>
      <c r="L2504" s="201"/>
      <c r="M2504" s="201"/>
      <c r="N2504" s="201"/>
      <c r="O2504" s="201"/>
      <c r="P2504" s="201"/>
      <c r="Q2504" s="201"/>
      <c r="R2504" s="201"/>
    </row>
    <row r="2505" spans="1:18" ht="36">
      <c r="A2505" s="304">
        <v>201</v>
      </c>
      <c r="B2505" s="301" t="s">
        <v>4476</v>
      </c>
      <c r="C2505" s="305" t="s">
        <v>4477</v>
      </c>
      <c r="D2505" s="306">
        <v>210.45</v>
      </c>
      <c r="E2505" s="306">
        <v>58.55</v>
      </c>
      <c r="F2505" s="306">
        <v>150.91999999999999</v>
      </c>
      <c r="G2505" s="306">
        <v>0.98</v>
      </c>
      <c r="H2505" s="307">
        <v>1735.66</v>
      </c>
      <c r="I2505" s="307">
        <v>696.15</v>
      </c>
      <c r="J2505" s="307">
        <v>1031.26</v>
      </c>
      <c r="K2505" s="307">
        <v>8.25</v>
      </c>
      <c r="L2505" s="365">
        <v>8.2473746733190794</v>
      </c>
      <c r="M2505" s="365">
        <v>11.889837745516653</v>
      </c>
      <c r="N2505" s="365">
        <v>6.833156639279089</v>
      </c>
      <c r="O2505" s="365">
        <v>8.4183673469387763</v>
      </c>
      <c r="P2505" s="308"/>
      <c r="Q2505" s="308"/>
      <c r="R2505" s="308">
        <v>19</v>
      </c>
    </row>
    <row r="2506" spans="1:18" ht="36">
      <c r="A2506" s="304">
        <v>202</v>
      </c>
      <c r="B2506" s="301" t="s">
        <v>4478</v>
      </c>
      <c r="C2506" s="305" t="s">
        <v>4479</v>
      </c>
      <c r="D2506" s="306">
        <v>295.44</v>
      </c>
      <c r="E2506" s="306">
        <v>92.69</v>
      </c>
      <c r="F2506" s="306">
        <v>201.31</v>
      </c>
      <c r="G2506" s="306">
        <v>1.44</v>
      </c>
      <c r="H2506" s="307">
        <v>2506.3200000000002</v>
      </c>
      <c r="I2506" s="307">
        <v>1102.1400000000001</v>
      </c>
      <c r="J2506" s="307">
        <v>1392.04</v>
      </c>
      <c r="K2506" s="307">
        <v>12.14</v>
      </c>
      <c r="L2506" s="365">
        <v>8.4833468724614143</v>
      </c>
      <c r="M2506" s="365">
        <v>11.890603085553998</v>
      </c>
      <c r="N2506" s="365">
        <v>6.9149073568128756</v>
      </c>
      <c r="O2506" s="365">
        <v>8.4305555555555571</v>
      </c>
      <c r="P2506" s="308"/>
      <c r="Q2506" s="308"/>
      <c r="R2506" s="308">
        <v>19</v>
      </c>
    </row>
    <row r="2507" spans="1:18" ht="36">
      <c r="A2507" s="304">
        <v>203</v>
      </c>
      <c r="B2507" s="301" t="s">
        <v>4480</v>
      </c>
      <c r="C2507" s="305" t="s">
        <v>4481</v>
      </c>
      <c r="D2507" s="306">
        <v>393.83</v>
      </c>
      <c r="E2507" s="306">
        <v>139.72999999999999</v>
      </c>
      <c r="F2507" s="306">
        <v>252.08</v>
      </c>
      <c r="G2507" s="306">
        <v>2.02</v>
      </c>
      <c r="H2507" s="307">
        <v>3433.52</v>
      </c>
      <c r="I2507" s="307">
        <v>1661.4</v>
      </c>
      <c r="J2507" s="307">
        <v>1754.96</v>
      </c>
      <c r="K2507" s="307">
        <v>17.16</v>
      </c>
      <c r="L2507" s="365">
        <v>8.7182794606810052</v>
      </c>
      <c r="M2507" s="365">
        <v>11.890073713590498</v>
      </c>
      <c r="N2507" s="365">
        <v>6.961916851793081</v>
      </c>
      <c r="O2507" s="365">
        <v>8.4950495049504955</v>
      </c>
      <c r="P2507" s="308"/>
      <c r="Q2507" s="308"/>
      <c r="R2507" s="308">
        <v>19</v>
      </c>
    </row>
    <row r="2508" spans="1:18" ht="36">
      <c r="A2508" s="304">
        <v>204</v>
      </c>
      <c r="B2508" s="301" t="s">
        <v>4482</v>
      </c>
      <c r="C2508" s="305" t="s">
        <v>4483</v>
      </c>
      <c r="D2508" s="306">
        <v>486.11</v>
      </c>
      <c r="E2508" s="306">
        <v>181.06</v>
      </c>
      <c r="F2508" s="306">
        <v>302.44</v>
      </c>
      <c r="G2508" s="306">
        <v>2.61</v>
      </c>
      <c r="H2508" s="307">
        <v>4290.57</v>
      </c>
      <c r="I2508" s="307">
        <v>2152.8000000000002</v>
      </c>
      <c r="J2508" s="307">
        <v>2115.58</v>
      </c>
      <c r="K2508" s="307">
        <v>22.19</v>
      </c>
      <c r="L2508" s="365">
        <v>8.8263356030528062</v>
      </c>
      <c r="M2508" s="365">
        <v>11.889981221694466</v>
      </c>
      <c r="N2508" s="365">
        <v>6.9950403385795532</v>
      </c>
      <c r="O2508" s="365">
        <v>8.5019157088122608</v>
      </c>
      <c r="P2508" s="308"/>
      <c r="Q2508" s="308"/>
      <c r="R2508" s="308">
        <v>19</v>
      </c>
    </row>
    <row r="2509" spans="1:18" ht="36">
      <c r="A2509" s="304">
        <v>205</v>
      </c>
      <c r="B2509" s="301" t="s">
        <v>4484</v>
      </c>
      <c r="C2509" s="305" t="s">
        <v>4485</v>
      </c>
      <c r="D2509" s="306">
        <v>586.03</v>
      </c>
      <c r="E2509" s="306">
        <v>224.35</v>
      </c>
      <c r="F2509" s="306">
        <v>357.96</v>
      </c>
      <c r="G2509" s="306">
        <v>3.72</v>
      </c>
      <c r="H2509" s="307">
        <v>5212.2</v>
      </c>
      <c r="I2509" s="307">
        <v>2667.6</v>
      </c>
      <c r="J2509" s="307">
        <v>2512.92</v>
      </c>
      <c r="K2509" s="307">
        <v>31.68</v>
      </c>
      <c r="L2509" s="365">
        <v>8.8940839206183977</v>
      </c>
      <c r="M2509" s="365">
        <v>11.890349899710275</v>
      </c>
      <c r="N2509" s="365">
        <v>7.0201139792155551</v>
      </c>
      <c r="O2509" s="365">
        <v>8.5161290322580641</v>
      </c>
      <c r="P2509" s="308"/>
      <c r="Q2509" s="308"/>
      <c r="R2509" s="308">
        <v>19</v>
      </c>
    </row>
    <row r="2510" spans="1:18" ht="36">
      <c r="A2510" s="304">
        <v>206</v>
      </c>
      <c r="B2510" s="301" t="s">
        <v>4486</v>
      </c>
      <c r="C2510" s="305" t="s">
        <v>4487</v>
      </c>
      <c r="D2510" s="306">
        <v>678.91</v>
      </c>
      <c r="E2510" s="306">
        <v>265.68</v>
      </c>
      <c r="F2510" s="306">
        <v>408.33</v>
      </c>
      <c r="G2510" s="306">
        <v>4.9000000000000004</v>
      </c>
      <c r="H2510" s="307">
        <v>6074.28</v>
      </c>
      <c r="I2510" s="307">
        <v>3159</v>
      </c>
      <c r="J2510" s="307">
        <v>2873.54</v>
      </c>
      <c r="K2510" s="307">
        <v>41.74</v>
      </c>
      <c r="L2510" s="365">
        <v>8.9471063911269528</v>
      </c>
      <c r="M2510" s="365">
        <v>11.890243902439025</v>
      </c>
      <c r="N2510" s="365">
        <v>7.0372982636592951</v>
      </c>
      <c r="O2510" s="365">
        <v>8.518367346938776</v>
      </c>
      <c r="P2510" s="308"/>
      <c r="Q2510" s="308"/>
      <c r="R2510" s="308">
        <v>19</v>
      </c>
    </row>
    <row r="2511" spans="1:18" ht="36">
      <c r="A2511" s="304">
        <v>207</v>
      </c>
      <c r="B2511" s="301" t="s">
        <v>4488</v>
      </c>
      <c r="C2511" s="305" t="s">
        <v>4489</v>
      </c>
      <c r="D2511" s="306">
        <v>946.75</v>
      </c>
      <c r="E2511" s="306">
        <v>477.24</v>
      </c>
      <c r="F2511" s="306">
        <v>462.59</v>
      </c>
      <c r="G2511" s="306">
        <v>6.92</v>
      </c>
      <c r="H2511" s="307">
        <v>8995.4</v>
      </c>
      <c r="I2511" s="307">
        <v>5674.5</v>
      </c>
      <c r="J2511" s="307">
        <v>3261.9</v>
      </c>
      <c r="K2511" s="307">
        <v>59</v>
      </c>
      <c r="L2511" s="365">
        <v>9.5013467124372859</v>
      </c>
      <c r="M2511" s="365">
        <v>11.890243902439025</v>
      </c>
      <c r="N2511" s="365">
        <v>7.0513845954300791</v>
      </c>
      <c r="O2511" s="365">
        <v>8.5260115606936413</v>
      </c>
      <c r="P2511" s="308"/>
      <c r="Q2511" s="308"/>
      <c r="R2511" s="308">
        <v>19</v>
      </c>
    </row>
    <row r="2512" spans="1:18" ht="36">
      <c r="A2512" s="304">
        <v>208</v>
      </c>
      <c r="B2512" s="301" t="s">
        <v>4490</v>
      </c>
      <c r="C2512" s="305" t="s">
        <v>4491</v>
      </c>
      <c r="D2512" s="306">
        <v>1046.2</v>
      </c>
      <c r="E2512" s="306">
        <v>521.52</v>
      </c>
      <c r="F2512" s="306">
        <v>516.97</v>
      </c>
      <c r="G2512" s="306">
        <v>7.71</v>
      </c>
      <c r="H2512" s="307">
        <v>9917.67</v>
      </c>
      <c r="I2512" s="307">
        <v>6201</v>
      </c>
      <c r="J2512" s="307">
        <v>3650.93</v>
      </c>
      <c r="K2512" s="307">
        <v>65.739999999999995</v>
      </c>
      <c r="L2512" s="365">
        <v>9.4797075129038415</v>
      </c>
      <c r="M2512" s="365">
        <v>11.890243902439025</v>
      </c>
      <c r="N2512" s="365">
        <v>7.0621699518347283</v>
      </c>
      <c r="O2512" s="365">
        <v>8.5265888456549934</v>
      </c>
      <c r="P2512" s="308"/>
      <c r="Q2512" s="308"/>
      <c r="R2512" s="308">
        <v>19</v>
      </c>
    </row>
    <row r="2513" spans="1:18" ht="36">
      <c r="A2513" s="304">
        <v>209</v>
      </c>
      <c r="B2513" s="301" t="s">
        <v>4492</v>
      </c>
      <c r="C2513" s="305" t="s">
        <v>4493</v>
      </c>
      <c r="D2513" s="306">
        <v>1216.5</v>
      </c>
      <c r="E2513" s="306">
        <v>640.58000000000004</v>
      </c>
      <c r="F2513" s="306">
        <v>567.36</v>
      </c>
      <c r="G2513" s="306">
        <v>8.56</v>
      </c>
      <c r="H2513" s="307">
        <v>11701.46</v>
      </c>
      <c r="I2513" s="307">
        <v>7616.7</v>
      </c>
      <c r="J2513" s="307">
        <v>4011.71</v>
      </c>
      <c r="K2513" s="307">
        <v>73.05</v>
      </c>
      <c r="L2513" s="365">
        <v>9.6189560213727905</v>
      </c>
      <c r="M2513" s="365">
        <v>11.890318149177308</v>
      </c>
      <c r="N2513" s="365">
        <v>7.0708368584320356</v>
      </c>
      <c r="O2513" s="365">
        <v>8.5338785046728969</v>
      </c>
      <c r="P2513" s="308"/>
      <c r="Q2513" s="308"/>
      <c r="R2513" s="308">
        <v>19</v>
      </c>
    </row>
    <row r="2514" spans="1:18" ht="36">
      <c r="A2514" s="304">
        <v>210</v>
      </c>
      <c r="B2514" s="301" t="s">
        <v>4494</v>
      </c>
      <c r="C2514" s="305" t="s">
        <v>4495</v>
      </c>
      <c r="D2514" s="306">
        <v>1414.77</v>
      </c>
      <c r="E2514" s="306">
        <v>785.23</v>
      </c>
      <c r="F2514" s="306">
        <v>618.24</v>
      </c>
      <c r="G2514" s="306">
        <v>11.3</v>
      </c>
      <c r="H2514" s="307">
        <v>13808.36</v>
      </c>
      <c r="I2514" s="307">
        <v>9336.6</v>
      </c>
      <c r="J2514" s="307">
        <v>4375.29</v>
      </c>
      <c r="K2514" s="307">
        <v>96.47</v>
      </c>
      <c r="L2514" s="365">
        <v>9.7601447585119843</v>
      </c>
      <c r="M2514" s="365">
        <v>11.890274187180827</v>
      </c>
      <c r="N2514" s="365">
        <v>7.0770089285714288</v>
      </c>
      <c r="O2514" s="365">
        <v>8.5371681415929199</v>
      </c>
      <c r="P2514" s="308"/>
      <c r="Q2514" s="308"/>
      <c r="R2514" s="308">
        <v>19</v>
      </c>
    </row>
    <row r="2515" spans="1:18" ht="36">
      <c r="A2515" s="304">
        <v>211</v>
      </c>
      <c r="B2515" s="301" t="s">
        <v>4496</v>
      </c>
      <c r="C2515" s="305" t="s">
        <v>4497</v>
      </c>
      <c r="D2515" s="306">
        <v>1701.14</v>
      </c>
      <c r="E2515" s="306">
        <v>1013.52</v>
      </c>
      <c r="F2515" s="306">
        <v>674.29</v>
      </c>
      <c r="G2515" s="306">
        <v>13.33</v>
      </c>
      <c r="H2515" s="307">
        <v>16940.599999999999</v>
      </c>
      <c r="I2515" s="307">
        <v>12051</v>
      </c>
      <c r="J2515" s="307">
        <v>4775.7700000000004</v>
      </c>
      <c r="K2515" s="307">
        <v>113.83</v>
      </c>
      <c r="L2515" s="365">
        <v>9.9583808504884939</v>
      </c>
      <c r="M2515" s="365">
        <v>11.890243902439025</v>
      </c>
      <c r="N2515" s="365">
        <v>7.0826647288258773</v>
      </c>
      <c r="O2515" s="365">
        <v>8.5393848462115525</v>
      </c>
      <c r="P2515" s="308"/>
      <c r="Q2515" s="308"/>
      <c r="R2515" s="308">
        <v>19</v>
      </c>
    </row>
    <row r="2516" spans="1:18" ht="36">
      <c r="A2516" s="304">
        <v>212</v>
      </c>
      <c r="B2516" s="301" t="s">
        <v>4498</v>
      </c>
      <c r="C2516" s="305" t="s">
        <v>4499</v>
      </c>
      <c r="D2516" s="306">
        <v>1974.16</v>
      </c>
      <c r="E2516" s="306">
        <v>1230</v>
      </c>
      <c r="F2516" s="306">
        <v>728.81</v>
      </c>
      <c r="G2516" s="306">
        <v>15.35</v>
      </c>
      <c r="H2516" s="307">
        <v>19921.82</v>
      </c>
      <c r="I2516" s="307">
        <v>14625</v>
      </c>
      <c r="J2516" s="307">
        <v>5165.62</v>
      </c>
      <c r="K2516" s="307">
        <v>131.19999999999999</v>
      </c>
      <c r="L2516" s="365">
        <v>10.091289459820885</v>
      </c>
      <c r="M2516" s="365">
        <v>11.890243902439025</v>
      </c>
      <c r="N2516" s="365">
        <v>7.0877457773630992</v>
      </c>
      <c r="O2516" s="365">
        <v>8.5472312703583064</v>
      </c>
      <c r="P2516" s="308"/>
      <c r="Q2516" s="308"/>
      <c r="R2516" s="308">
        <v>19</v>
      </c>
    </row>
    <row r="2517" spans="1:18" ht="12.75">
      <c r="A2517" s="202" t="s">
        <v>4500</v>
      </c>
      <c r="B2517" s="201"/>
      <c r="C2517" s="201"/>
      <c r="D2517" s="201"/>
      <c r="E2517" s="201"/>
      <c r="F2517" s="201"/>
      <c r="G2517" s="201"/>
      <c r="H2517" s="201"/>
      <c r="I2517" s="201"/>
      <c r="J2517" s="201"/>
      <c r="K2517" s="201"/>
      <c r="L2517" s="201"/>
      <c r="M2517" s="201"/>
      <c r="N2517" s="201"/>
      <c r="O2517" s="201"/>
      <c r="P2517" s="201"/>
      <c r="Q2517" s="201"/>
      <c r="R2517" s="201"/>
    </row>
    <row r="2518" spans="1:18" ht="48">
      <c r="A2518" s="304">
        <v>213</v>
      </c>
      <c r="B2518" s="301" t="s">
        <v>4501</v>
      </c>
      <c r="C2518" s="305" t="s">
        <v>4502</v>
      </c>
      <c r="D2518" s="306">
        <v>108.74</v>
      </c>
      <c r="E2518" s="306">
        <v>34.950000000000003</v>
      </c>
      <c r="F2518" s="306">
        <v>10.49</v>
      </c>
      <c r="G2518" s="306">
        <v>63.3</v>
      </c>
      <c r="H2518" s="307">
        <v>632.76</v>
      </c>
      <c r="I2518" s="307">
        <v>415.58</v>
      </c>
      <c r="J2518" s="307">
        <v>50.62</v>
      </c>
      <c r="K2518" s="307">
        <v>166.56</v>
      </c>
      <c r="L2518" s="365">
        <v>5.8190178407209858</v>
      </c>
      <c r="M2518" s="365">
        <v>11.890701001430614</v>
      </c>
      <c r="N2518" s="365">
        <v>4.8255481410867489</v>
      </c>
      <c r="O2518" s="365">
        <v>2.6312796208530806</v>
      </c>
      <c r="P2518" s="308"/>
      <c r="Q2518" s="308"/>
      <c r="R2518" s="308">
        <v>20</v>
      </c>
    </row>
    <row r="2519" spans="1:18" ht="48">
      <c r="A2519" s="304">
        <v>214</v>
      </c>
      <c r="B2519" s="301" t="s">
        <v>4503</v>
      </c>
      <c r="C2519" s="305" t="s">
        <v>4504</v>
      </c>
      <c r="D2519" s="306">
        <v>138.61000000000001</v>
      </c>
      <c r="E2519" s="306">
        <v>38.72</v>
      </c>
      <c r="F2519" s="306">
        <v>10.49</v>
      </c>
      <c r="G2519" s="306">
        <v>89.4</v>
      </c>
      <c r="H2519" s="307">
        <v>749.5</v>
      </c>
      <c r="I2519" s="307">
        <v>460.41</v>
      </c>
      <c r="J2519" s="307">
        <v>50.62</v>
      </c>
      <c r="K2519" s="307">
        <v>238.47</v>
      </c>
      <c r="L2519" s="365">
        <v>5.4072577736094072</v>
      </c>
      <c r="M2519" s="365">
        <v>11.890754132231406</v>
      </c>
      <c r="N2519" s="365">
        <v>4.8255481410867489</v>
      </c>
      <c r="O2519" s="365">
        <v>2.66744966442953</v>
      </c>
      <c r="P2519" s="308"/>
      <c r="Q2519" s="308"/>
      <c r="R2519" s="308">
        <v>20</v>
      </c>
    </row>
    <row r="2520" spans="1:18" ht="48">
      <c r="A2520" s="304">
        <v>215</v>
      </c>
      <c r="B2520" s="301" t="s">
        <v>4505</v>
      </c>
      <c r="C2520" s="305" t="s">
        <v>4506</v>
      </c>
      <c r="D2520" s="306">
        <v>172.26</v>
      </c>
      <c r="E2520" s="306">
        <v>45.55</v>
      </c>
      <c r="F2520" s="306">
        <v>10.49</v>
      </c>
      <c r="G2520" s="306">
        <v>116.22</v>
      </c>
      <c r="H2520" s="307">
        <v>986.61</v>
      </c>
      <c r="I2520" s="307">
        <v>541.59</v>
      </c>
      <c r="J2520" s="307">
        <v>50.62</v>
      </c>
      <c r="K2520" s="307">
        <v>394.4</v>
      </c>
      <c r="L2520" s="365">
        <v>5.7274468826192964</v>
      </c>
      <c r="M2520" s="365">
        <v>11.89001097694841</v>
      </c>
      <c r="N2520" s="365">
        <v>4.8255481410867489</v>
      </c>
      <c r="O2520" s="365">
        <v>3.3935639304766818</v>
      </c>
      <c r="P2520" s="308"/>
      <c r="Q2520" s="308"/>
      <c r="R2520" s="308">
        <v>20</v>
      </c>
    </row>
    <row r="2521" spans="1:18" ht="48">
      <c r="A2521" s="304">
        <v>216</v>
      </c>
      <c r="B2521" s="301" t="s">
        <v>4507</v>
      </c>
      <c r="C2521" s="305" t="s">
        <v>4508</v>
      </c>
      <c r="D2521" s="306">
        <v>221.4</v>
      </c>
      <c r="E2521" s="306">
        <v>59.82</v>
      </c>
      <c r="F2521" s="306">
        <v>10.49</v>
      </c>
      <c r="G2521" s="306">
        <v>151.09</v>
      </c>
      <c r="H2521" s="307">
        <v>1439.58</v>
      </c>
      <c r="I2521" s="307">
        <v>711.21</v>
      </c>
      <c r="J2521" s="307">
        <v>50.62</v>
      </c>
      <c r="K2521" s="307">
        <v>677.75</v>
      </c>
      <c r="L2521" s="365">
        <v>6.502168021680216</v>
      </c>
      <c r="M2521" s="365">
        <v>11.889167502507522</v>
      </c>
      <c r="N2521" s="365">
        <v>4.8255481410867489</v>
      </c>
      <c r="O2521" s="365">
        <v>4.4857369779601557</v>
      </c>
      <c r="P2521" s="308"/>
      <c r="Q2521" s="308"/>
      <c r="R2521" s="308">
        <v>20</v>
      </c>
    </row>
    <row r="2522" spans="1:18" ht="48">
      <c r="A2522" s="304">
        <v>217</v>
      </c>
      <c r="B2522" s="301" t="s">
        <v>4509</v>
      </c>
      <c r="C2522" s="305" t="s">
        <v>4510</v>
      </c>
      <c r="D2522" s="306">
        <v>241.45</v>
      </c>
      <c r="E2522" s="306">
        <v>59.82</v>
      </c>
      <c r="F2522" s="306">
        <v>10.49</v>
      </c>
      <c r="G2522" s="306">
        <v>171.14</v>
      </c>
      <c r="H2522" s="307">
        <v>1630.86</v>
      </c>
      <c r="I2522" s="307">
        <v>711.21</v>
      </c>
      <c r="J2522" s="307">
        <v>50.62</v>
      </c>
      <c r="K2522" s="307">
        <v>869.03</v>
      </c>
      <c r="L2522" s="365">
        <v>6.7544419134396358</v>
      </c>
      <c r="M2522" s="365">
        <v>11.889167502507522</v>
      </c>
      <c r="N2522" s="365">
        <v>4.8255481410867489</v>
      </c>
      <c r="O2522" s="365">
        <v>5.0778894472361813</v>
      </c>
      <c r="P2522" s="308"/>
      <c r="Q2522" s="308"/>
      <c r="R2522" s="308">
        <v>20</v>
      </c>
    </row>
    <row r="2523" spans="1:18" ht="48">
      <c r="A2523" s="304">
        <v>218</v>
      </c>
      <c r="B2523" s="301" t="s">
        <v>4511</v>
      </c>
      <c r="C2523" s="305" t="s">
        <v>4512</v>
      </c>
      <c r="D2523" s="306">
        <v>354.18</v>
      </c>
      <c r="E2523" s="306">
        <v>88.35</v>
      </c>
      <c r="F2523" s="306">
        <v>10.49</v>
      </c>
      <c r="G2523" s="306">
        <v>255.34</v>
      </c>
      <c r="H2523" s="307">
        <v>1931.44</v>
      </c>
      <c r="I2523" s="307">
        <v>1050.46</v>
      </c>
      <c r="J2523" s="307">
        <v>50.62</v>
      </c>
      <c r="K2523" s="307">
        <v>830.36</v>
      </c>
      <c r="L2523" s="365">
        <v>5.4532723473939804</v>
      </c>
      <c r="M2523" s="365">
        <v>11.889756649688739</v>
      </c>
      <c r="N2523" s="365">
        <v>4.8255481410867489</v>
      </c>
      <c r="O2523" s="365">
        <v>3.251977755149996</v>
      </c>
      <c r="P2523" s="308"/>
      <c r="Q2523" s="308"/>
      <c r="R2523" s="308">
        <v>20</v>
      </c>
    </row>
    <row r="2524" spans="1:18" ht="48">
      <c r="A2524" s="304">
        <v>219</v>
      </c>
      <c r="B2524" s="301" t="s">
        <v>4513</v>
      </c>
      <c r="C2524" s="305" t="s">
        <v>4514</v>
      </c>
      <c r="D2524" s="306">
        <v>448.41</v>
      </c>
      <c r="E2524" s="306">
        <v>105.98</v>
      </c>
      <c r="F2524" s="306">
        <v>10.49</v>
      </c>
      <c r="G2524" s="306">
        <v>331.94</v>
      </c>
      <c r="H2524" s="307">
        <v>2763.68</v>
      </c>
      <c r="I2524" s="307">
        <v>1260.06</v>
      </c>
      <c r="J2524" s="307">
        <v>50.62</v>
      </c>
      <c r="K2524" s="307">
        <v>1453</v>
      </c>
      <c r="L2524" s="365">
        <v>6.1632880622644448</v>
      </c>
      <c r="M2524" s="365">
        <v>11.889601811662576</v>
      </c>
      <c r="N2524" s="365">
        <v>4.8255481410867489</v>
      </c>
      <c r="O2524" s="365">
        <v>4.3772971018858833</v>
      </c>
      <c r="P2524" s="308"/>
      <c r="Q2524" s="308"/>
      <c r="R2524" s="308">
        <v>20</v>
      </c>
    </row>
    <row r="2525" spans="1:18" ht="48">
      <c r="A2525" s="304">
        <v>220</v>
      </c>
      <c r="B2525" s="301" t="s">
        <v>4515</v>
      </c>
      <c r="C2525" s="305" t="s">
        <v>4516</v>
      </c>
      <c r="D2525" s="306">
        <v>570.4</v>
      </c>
      <c r="E2525" s="306">
        <v>128.38999999999999</v>
      </c>
      <c r="F2525" s="306">
        <v>10.49</v>
      </c>
      <c r="G2525" s="306">
        <v>431.52</v>
      </c>
      <c r="H2525" s="307">
        <v>2979.55</v>
      </c>
      <c r="I2525" s="307">
        <v>1526.62</v>
      </c>
      <c r="J2525" s="307">
        <v>50.62</v>
      </c>
      <c r="K2525" s="307">
        <v>1402.31</v>
      </c>
      <c r="L2525" s="365">
        <v>5.223615007012623</v>
      </c>
      <c r="M2525" s="365">
        <v>11.89048991354467</v>
      </c>
      <c r="N2525" s="365">
        <v>4.8255481410867489</v>
      </c>
      <c r="O2525" s="365">
        <v>3.2496987393400074</v>
      </c>
      <c r="P2525" s="308"/>
      <c r="Q2525" s="308"/>
      <c r="R2525" s="308">
        <v>20</v>
      </c>
    </row>
    <row r="2526" spans="1:18" ht="48">
      <c r="A2526" s="304">
        <v>221</v>
      </c>
      <c r="B2526" s="301" t="s">
        <v>4517</v>
      </c>
      <c r="C2526" s="305" t="s">
        <v>4518</v>
      </c>
      <c r="D2526" s="306">
        <v>720.54</v>
      </c>
      <c r="E2526" s="306">
        <v>149.08000000000001</v>
      </c>
      <c r="F2526" s="306">
        <v>10.49</v>
      </c>
      <c r="G2526" s="306">
        <v>560.97</v>
      </c>
      <c r="H2526" s="307">
        <v>3646.17</v>
      </c>
      <c r="I2526" s="307">
        <v>1772.57</v>
      </c>
      <c r="J2526" s="307">
        <v>50.62</v>
      </c>
      <c r="K2526" s="307">
        <v>1822.98</v>
      </c>
      <c r="L2526" s="365">
        <v>5.0603297526854867</v>
      </c>
      <c r="M2526" s="365">
        <v>11.890059028709416</v>
      </c>
      <c r="N2526" s="365">
        <v>4.8255481410867489</v>
      </c>
      <c r="O2526" s="365">
        <v>3.2496924969249692</v>
      </c>
      <c r="P2526" s="308"/>
      <c r="Q2526" s="308"/>
      <c r="R2526" s="308">
        <v>20</v>
      </c>
    </row>
    <row r="2527" spans="1:18" ht="48">
      <c r="A2527" s="304">
        <v>222</v>
      </c>
      <c r="B2527" s="301" t="s">
        <v>4519</v>
      </c>
      <c r="C2527" s="305" t="s">
        <v>4520</v>
      </c>
      <c r="D2527" s="306">
        <v>909.93</v>
      </c>
      <c r="E2527" s="306">
        <v>170.17</v>
      </c>
      <c r="F2527" s="306">
        <v>10.49</v>
      </c>
      <c r="G2527" s="306">
        <v>729.27</v>
      </c>
      <c r="H2527" s="307">
        <v>4443.88</v>
      </c>
      <c r="I2527" s="307">
        <v>2023.37</v>
      </c>
      <c r="J2527" s="307">
        <v>50.62</v>
      </c>
      <c r="K2527" s="307">
        <v>2369.89</v>
      </c>
      <c r="L2527" s="365">
        <v>4.8837602892530194</v>
      </c>
      <c r="M2527" s="365">
        <v>11.890286184403832</v>
      </c>
      <c r="N2527" s="365">
        <v>4.8255481410867489</v>
      </c>
      <c r="O2527" s="365">
        <v>3.2496743318661125</v>
      </c>
      <c r="P2527" s="308"/>
      <c r="Q2527" s="308"/>
      <c r="R2527" s="308">
        <v>20</v>
      </c>
    </row>
    <row r="2528" spans="1:18" ht="48">
      <c r="A2528" s="304">
        <v>223</v>
      </c>
      <c r="B2528" s="301" t="s">
        <v>4521</v>
      </c>
      <c r="C2528" s="305" t="s">
        <v>4522</v>
      </c>
      <c r="D2528" s="306">
        <v>1151.1199999999999</v>
      </c>
      <c r="E2528" s="306">
        <v>192.59</v>
      </c>
      <c r="F2528" s="306">
        <v>10.49</v>
      </c>
      <c r="G2528" s="306">
        <v>948.04</v>
      </c>
      <c r="H2528" s="307">
        <v>5421.37</v>
      </c>
      <c r="I2528" s="307">
        <v>2289.92</v>
      </c>
      <c r="J2528" s="307">
        <v>50.62</v>
      </c>
      <c r="K2528" s="307">
        <v>3080.83</v>
      </c>
      <c r="L2528" s="365">
        <v>4.7096479949961783</v>
      </c>
      <c r="M2528" s="365">
        <v>11.890129290201983</v>
      </c>
      <c r="N2528" s="365">
        <v>4.8255481410867489</v>
      </c>
      <c r="O2528" s="365">
        <v>3.249683557655795</v>
      </c>
      <c r="P2528" s="308"/>
      <c r="Q2528" s="308"/>
      <c r="R2528" s="308">
        <v>20</v>
      </c>
    </row>
    <row r="2529" spans="1:18" ht="48">
      <c r="A2529" s="304">
        <v>224</v>
      </c>
      <c r="B2529" s="301" t="s">
        <v>4523</v>
      </c>
      <c r="C2529" s="305" t="s">
        <v>4524</v>
      </c>
      <c r="D2529" s="306">
        <v>1462.33</v>
      </c>
      <c r="E2529" s="306">
        <v>219.39</v>
      </c>
      <c r="F2529" s="306">
        <v>10.49</v>
      </c>
      <c r="G2529" s="306">
        <v>1232.45</v>
      </c>
      <c r="H2529" s="307">
        <v>6975.19</v>
      </c>
      <c r="I2529" s="307">
        <v>2608.5700000000002</v>
      </c>
      <c r="J2529" s="307">
        <v>50.62</v>
      </c>
      <c r="K2529" s="307">
        <v>4316</v>
      </c>
      <c r="L2529" s="365">
        <v>4.7699151354345464</v>
      </c>
      <c r="M2529" s="365">
        <v>11.890104380327273</v>
      </c>
      <c r="N2529" s="365">
        <v>4.8255481410867489</v>
      </c>
      <c r="O2529" s="365">
        <v>3.5019676254614791</v>
      </c>
      <c r="P2529" s="308"/>
      <c r="Q2529" s="308"/>
      <c r="R2529" s="308">
        <v>20</v>
      </c>
    </row>
    <row r="2530" spans="1:18" ht="48">
      <c r="A2530" s="304">
        <v>225</v>
      </c>
      <c r="B2530" s="301" t="s">
        <v>4525</v>
      </c>
      <c r="C2530" s="305" t="s">
        <v>4526</v>
      </c>
      <c r="D2530" s="306">
        <v>1855.2</v>
      </c>
      <c r="E2530" s="306">
        <v>242.52</v>
      </c>
      <c r="F2530" s="306">
        <v>10.49</v>
      </c>
      <c r="G2530" s="306">
        <v>1602.19</v>
      </c>
      <c r="H2530" s="307">
        <v>8140.84</v>
      </c>
      <c r="I2530" s="307">
        <v>2883.61</v>
      </c>
      <c r="J2530" s="307">
        <v>50.62</v>
      </c>
      <c r="K2530" s="307">
        <v>5206.6099999999997</v>
      </c>
      <c r="L2530" s="365">
        <v>4.3881198792583014</v>
      </c>
      <c r="M2530" s="365">
        <v>11.890194623123866</v>
      </c>
      <c r="N2530" s="365">
        <v>4.8255481410867489</v>
      </c>
      <c r="O2530" s="365">
        <v>3.2496832460569594</v>
      </c>
      <c r="P2530" s="308"/>
      <c r="Q2530" s="308"/>
      <c r="R2530" s="308">
        <v>20</v>
      </c>
    </row>
    <row r="2531" spans="1:18" ht="12.75">
      <c r="A2531" s="202" t="s">
        <v>4527</v>
      </c>
      <c r="B2531" s="201"/>
      <c r="C2531" s="201"/>
      <c r="D2531" s="201"/>
      <c r="E2531" s="201"/>
      <c r="F2531" s="201"/>
      <c r="G2531" s="201"/>
      <c r="H2531" s="201"/>
      <c r="I2531" s="201"/>
      <c r="J2531" s="201"/>
      <c r="K2531" s="201"/>
      <c r="L2531" s="201"/>
      <c r="M2531" s="201"/>
      <c r="N2531" s="201"/>
      <c r="O2531" s="201"/>
      <c r="P2531" s="201"/>
      <c r="Q2531" s="201"/>
      <c r="R2531" s="201"/>
    </row>
    <row r="2532" spans="1:18" ht="36">
      <c r="A2532" s="304">
        <v>226</v>
      </c>
      <c r="B2532" s="301" t="s">
        <v>4528</v>
      </c>
      <c r="C2532" s="305" t="s">
        <v>4529</v>
      </c>
      <c r="D2532" s="306">
        <v>56.36</v>
      </c>
      <c r="E2532" s="306">
        <v>18.97</v>
      </c>
      <c r="F2532" s="306"/>
      <c r="G2532" s="306">
        <v>37.39</v>
      </c>
      <c r="H2532" s="307">
        <v>594.25</v>
      </c>
      <c r="I2532" s="307">
        <v>225.56</v>
      </c>
      <c r="J2532" s="307"/>
      <c r="K2532" s="307">
        <v>368.69</v>
      </c>
      <c r="L2532" s="365">
        <v>10.543825408090845</v>
      </c>
      <c r="M2532" s="365">
        <v>11.890353189246179</v>
      </c>
      <c r="N2532" s="365" t="s">
        <v>138</v>
      </c>
      <c r="O2532" s="365">
        <v>9.8606579299277879</v>
      </c>
      <c r="P2532" s="308"/>
      <c r="Q2532" s="308"/>
      <c r="R2532" s="308">
        <v>21</v>
      </c>
    </row>
    <row r="2533" spans="1:18" ht="36">
      <c r="A2533" s="304">
        <v>227</v>
      </c>
      <c r="B2533" s="301" t="s">
        <v>4530</v>
      </c>
      <c r="C2533" s="305" t="s">
        <v>4531</v>
      </c>
      <c r="D2533" s="306">
        <v>164.33</v>
      </c>
      <c r="E2533" s="306">
        <v>39.130000000000003</v>
      </c>
      <c r="F2533" s="306"/>
      <c r="G2533" s="306">
        <v>125.2</v>
      </c>
      <c r="H2533" s="307">
        <v>1629.39</v>
      </c>
      <c r="I2533" s="307">
        <v>465.29</v>
      </c>
      <c r="J2533" s="307"/>
      <c r="K2533" s="307">
        <v>1164.0999999999999</v>
      </c>
      <c r="L2533" s="365">
        <v>9.9153532526014718</v>
      </c>
      <c r="M2533" s="365">
        <v>11.890876565295169</v>
      </c>
      <c r="N2533" s="365" t="s">
        <v>138</v>
      </c>
      <c r="O2533" s="365">
        <v>9.2979233226837046</v>
      </c>
      <c r="P2533" s="308"/>
      <c r="Q2533" s="308"/>
      <c r="R2533" s="308">
        <v>21</v>
      </c>
    </row>
    <row r="2534" spans="1:18" ht="36">
      <c r="A2534" s="304">
        <v>228</v>
      </c>
      <c r="B2534" s="301" t="s">
        <v>4532</v>
      </c>
      <c r="C2534" s="305" t="s">
        <v>4533</v>
      </c>
      <c r="D2534" s="306">
        <v>188.12</v>
      </c>
      <c r="E2534" s="306">
        <v>58.1</v>
      </c>
      <c r="F2534" s="306"/>
      <c r="G2534" s="306">
        <v>130.02000000000001</v>
      </c>
      <c r="H2534" s="307">
        <v>1876.39</v>
      </c>
      <c r="I2534" s="307">
        <v>690.85</v>
      </c>
      <c r="J2534" s="307"/>
      <c r="K2534" s="307">
        <v>1185.54</v>
      </c>
      <c r="L2534" s="365">
        <v>9.9744312141186473</v>
      </c>
      <c r="M2534" s="365">
        <v>11.890705679862306</v>
      </c>
      <c r="N2534" s="365" t="s">
        <v>138</v>
      </c>
      <c r="O2534" s="365">
        <v>9.1181356714351622</v>
      </c>
      <c r="P2534" s="308"/>
      <c r="Q2534" s="308"/>
      <c r="R2534" s="308">
        <v>21</v>
      </c>
    </row>
    <row r="2535" spans="1:18" ht="36">
      <c r="A2535" s="304">
        <v>229</v>
      </c>
      <c r="B2535" s="301" t="s">
        <v>4534</v>
      </c>
      <c r="C2535" s="305" t="s">
        <v>4535</v>
      </c>
      <c r="D2535" s="306">
        <v>330.57</v>
      </c>
      <c r="E2535" s="306">
        <v>78.16</v>
      </c>
      <c r="F2535" s="306"/>
      <c r="G2535" s="306">
        <v>252.41</v>
      </c>
      <c r="H2535" s="307">
        <v>3064.15</v>
      </c>
      <c r="I2535" s="307">
        <v>929.3</v>
      </c>
      <c r="J2535" s="307"/>
      <c r="K2535" s="307">
        <v>2134.85</v>
      </c>
      <c r="L2535" s="365">
        <v>9.2692924342801835</v>
      </c>
      <c r="M2535" s="365">
        <v>11.889713408393041</v>
      </c>
      <c r="N2535" s="365" t="s">
        <v>138</v>
      </c>
      <c r="O2535" s="365">
        <v>8.4578661701200417</v>
      </c>
      <c r="P2535" s="308"/>
      <c r="Q2535" s="308"/>
      <c r="R2535" s="308">
        <v>21</v>
      </c>
    </row>
    <row r="2536" spans="1:18" ht="36">
      <c r="A2536" s="304">
        <v>230</v>
      </c>
      <c r="B2536" s="301" t="s">
        <v>4536</v>
      </c>
      <c r="C2536" s="305" t="s">
        <v>4537</v>
      </c>
      <c r="D2536" s="306">
        <v>436.64</v>
      </c>
      <c r="E2536" s="306">
        <v>93.87</v>
      </c>
      <c r="F2536" s="306"/>
      <c r="G2536" s="306">
        <v>342.77</v>
      </c>
      <c r="H2536" s="307">
        <v>4057.79</v>
      </c>
      <c r="I2536" s="307">
        <v>1116.19</v>
      </c>
      <c r="J2536" s="307"/>
      <c r="K2536" s="307">
        <v>2941.6</v>
      </c>
      <c r="L2536" s="365">
        <v>9.2932163796262373</v>
      </c>
      <c r="M2536" s="365">
        <v>11.890806434430596</v>
      </c>
      <c r="N2536" s="365" t="s">
        <v>138</v>
      </c>
      <c r="O2536" s="365">
        <v>8.5818478863377781</v>
      </c>
      <c r="P2536" s="308"/>
      <c r="Q2536" s="308"/>
      <c r="R2536" s="308">
        <v>21</v>
      </c>
    </row>
    <row r="2537" spans="1:18" ht="36">
      <c r="A2537" s="304">
        <v>231</v>
      </c>
      <c r="B2537" s="301" t="s">
        <v>4538</v>
      </c>
      <c r="C2537" s="305" t="s">
        <v>4539</v>
      </c>
      <c r="D2537" s="306">
        <v>544.84</v>
      </c>
      <c r="E2537" s="306">
        <v>110.57</v>
      </c>
      <c r="F2537" s="306"/>
      <c r="G2537" s="306">
        <v>434.27</v>
      </c>
      <c r="H2537" s="307">
        <v>5068.09</v>
      </c>
      <c r="I2537" s="307">
        <v>1314.68</v>
      </c>
      <c r="J2537" s="307"/>
      <c r="K2537" s="307">
        <v>3753.41</v>
      </c>
      <c r="L2537" s="365">
        <v>9.3019785625137654</v>
      </c>
      <c r="M2537" s="365">
        <v>11.890024418920142</v>
      </c>
      <c r="N2537" s="365" t="s">
        <v>138</v>
      </c>
      <c r="O2537" s="365">
        <v>8.6430331360674231</v>
      </c>
      <c r="P2537" s="308"/>
      <c r="Q2537" s="308"/>
      <c r="R2537" s="308">
        <v>21</v>
      </c>
    </row>
    <row r="2538" spans="1:18" ht="36">
      <c r="A2538" s="304">
        <v>232</v>
      </c>
      <c r="B2538" s="301" t="s">
        <v>4540</v>
      </c>
      <c r="C2538" s="305" t="s">
        <v>4541</v>
      </c>
      <c r="D2538" s="306">
        <v>716.81</v>
      </c>
      <c r="E2538" s="306">
        <v>129</v>
      </c>
      <c r="F2538" s="306"/>
      <c r="G2538" s="306">
        <v>587.80999999999995</v>
      </c>
      <c r="H2538" s="307">
        <v>6577.44</v>
      </c>
      <c r="I2538" s="307">
        <v>1533.79</v>
      </c>
      <c r="J2538" s="307"/>
      <c r="K2538" s="307">
        <v>5043.6499999999996</v>
      </c>
      <c r="L2538" s="365">
        <v>9.1759880582023126</v>
      </c>
      <c r="M2538" s="365">
        <v>11.889844961240311</v>
      </c>
      <c r="N2538" s="365" t="s">
        <v>138</v>
      </c>
      <c r="O2538" s="365">
        <v>8.5804086354434261</v>
      </c>
      <c r="P2538" s="308"/>
      <c r="Q2538" s="308"/>
      <c r="R2538" s="308">
        <v>21</v>
      </c>
    </row>
    <row r="2539" spans="1:18" ht="12.75">
      <c r="A2539" s="202" t="s">
        <v>4542</v>
      </c>
      <c r="B2539" s="201"/>
      <c r="C2539" s="201"/>
      <c r="D2539" s="201"/>
      <c r="E2539" s="201"/>
      <c r="F2539" s="201"/>
      <c r="G2539" s="201"/>
      <c r="H2539" s="201"/>
      <c r="I2539" s="201"/>
      <c r="J2539" s="201"/>
      <c r="K2539" s="201"/>
      <c r="L2539" s="201"/>
      <c r="M2539" s="201"/>
      <c r="N2539" s="201"/>
      <c r="O2539" s="201"/>
      <c r="P2539" s="201"/>
      <c r="Q2539" s="201"/>
      <c r="R2539" s="201"/>
    </row>
    <row r="2540" spans="1:18" ht="24">
      <c r="A2540" s="304">
        <v>233</v>
      </c>
      <c r="B2540" s="301" t="s">
        <v>4543</v>
      </c>
      <c r="C2540" s="305" t="s">
        <v>4542</v>
      </c>
      <c r="D2540" s="306">
        <v>978.96</v>
      </c>
      <c r="E2540" s="306">
        <v>46.16</v>
      </c>
      <c r="F2540" s="306">
        <v>10.49</v>
      </c>
      <c r="G2540" s="306">
        <v>922.31</v>
      </c>
      <c r="H2540" s="307">
        <v>6600.55</v>
      </c>
      <c r="I2540" s="307">
        <v>548.85</v>
      </c>
      <c r="J2540" s="307">
        <v>50.62</v>
      </c>
      <c r="K2540" s="307">
        <v>6001.08</v>
      </c>
      <c r="L2540" s="365">
        <v>6.7424103129852089</v>
      </c>
      <c r="M2540" s="365">
        <v>11.890164644714039</v>
      </c>
      <c r="N2540" s="365">
        <v>4.8255481410867489</v>
      </c>
      <c r="O2540" s="365">
        <v>6.5065758801270723</v>
      </c>
      <c r="P2540" s="308"/>
      <c r="Q2540" s="308"/>
      <c r="R2540" s="308">
        <v>22</v>
      </c>
    </row>
    <row r="2541" spans="1:18" ht="12.75">
      <c r="A2541" s="202" t="s">
        <v>4544</v>
      </c>
      <c r="B2541" s="201"/>
      <c r="C2541" s="201"/>
      <c r="D2541" s="201"/>
      <c r="E2541" s="201"/>
      <c r="F2541" s="201"/>
      <c r="G2541" s="201"/>
      <c r="H2541" s="201"/>
      <c r="I2541" s="201"/>
      <c r="J2541" s="201"/>
      <c r="K2541" s="201"/>
      <c r="L2541" s="201"/>
      <c r="M2541" s="201"/>
      <c r="N2541" s="201"/>
      <c r="O2541" s="201"/>
      <c r="P2541" s="201"/>
      <c r="Q2541" s="201"/>
      <c r="R2541" s="201"/>
    </row>
    <row r="2542" spans="1:18">
      <c r="A2542" s="304">
        <v>234</v>
      </c>
      <c r="B2542" s="301" t="s">
        <v>4545</v>
      </c>
      <c r="C2542" s="305" t="s">
        <v>4544</v>
      </c>
      <c r="D2542" s="306">
        <v>930.73</v>
      </c>
      <c r="E2542" s="306">
        <v>37.19</v>
      </c>
      <c r="F2542" s="306">
        <v>10.49</v>
      </c>
      <c r="G2542" s="306">
        <v>883.05</v>
      </c>
      <c r="H2542" s="307">
        <v>6253.43</v>
      </c>
      <c r="I2542" s="307">
        <v>442.23</v>
      </c>
      <c r="J2542" s="307">
        <v>50.62</v>
      </c>
      <c r="K2542" s="307">
        <v>5760.58</v>
      </c>
      <c r="L2542" s="365">
        <v>6.7188443479849154</v>
      </c>
      <c r="M2542" s="365">
        <v>11.891099757999463</v>
      </c>
      <c r="N2542" s="365">
        <v>4.8255481410867489</v>
      </c>
      <c r="O2542" s="365">
        <v>6.5235037653586998</v>
      </c>
      <c r="P2542" s="308"/>
      <c r="Q2542" s="308"/>
      <c r="R2542" s="308">
        <v>23</v>
      </c>
    </row>
    <row r="2543" spans="1:18" ht="12.75">
      <c r="A2543" s="202" t="s">
        <v>4546</v>
      </c>
      <c r="B2543" s="201"/>
      <c r="C2543" s="201"/>
      <c r="D2543" s="201"/>
      <c r="E2543" s="201"/>
      <c r="F2543" s="201"/>
      <c r="G2543" s="201"/>
      <c r="H2543" s="201"/>
      <c r="I2543" s="201"/>
      <c r="J2543" s="201"/>
      <c r="K2543" s="201"/>
      <c r="L2543" s="201"/>
      <c r="M2543" s="201"/>
      <c r="N2543" s="201"/>
      <c r="O2543" s="201"/>
      <c r="P2543" s="201"/>
      <c r="Q2543" s="201"/>
      <c r="R2543" s="201"/>
    </row>
    <row r="2544" spans="1:18" ht="24">
      <c r="A2544" s="304">
        <v>235</v>
      </c>
      <c r="B2544" s="301" t="s">
        <v>4547</v>
      </c>
      <c r="C2544" s="305" t="s">
        <v>4548</v>
      </c>
      <c r="D2544" s="306">
        <v>132.07</v>
      </c>
      <c r="E2544" s="306">
        <v>132.07</v>
      </c>
      <c r="F2544" s="306"/>
      <c r="G2544" s="306"/>
      <c r="H2544" s="307">
        <v>1570.33</v>
      </c>
      <c r="I2544" s="307">
        <v>1570.33</v>
      </c>
      <c r="J2544" s="307"/>
      <c r="K2544" s="307"/>
      <c r="L2544" s="365">
        <v>11.890134019837964</v>
      </c>
      <c r="M2544" s="365">
        <v>11.890134019837964</v>
      </c>
      <c r="N2544" s="365" t="s">
        <v>138</v>
      </c>
      <c r="O2544" s="365" t="s">
        <v>138</v>
      </c>
      <c r="P2544" s="308"/>
      <c r="Q2544" s="308"/>
      <c r="R2544" s="308">
        <v>24</v>
      </c>
    </row>
    <row r="2545" spans="1:18" ht="24">
      <c r="A2545" s="304">
        <v>236</v>
      </c>
      <c r="B2545" s="301" t="s">
        <v>4549</v>
      </c>
      <c r="C2545" s="305" t="s">
        <v>4550</v>
      </c>
      <c r="D2545" s="306">
        <v>189.66</v>
      </c>
      <c r="E2545" s="306">
        <v>189.66</v>
      </c>
      <c r="F2545" s="306"/>
      <c r="G2545" s="306"/>
      <c r="H2545" s="307">
        <v>2255.14</v>
      </c>
      <c r="I2545" s="307">
        <v>2255.14</v>
      </c>
      <c r="J2545" s="307"/>
      <c r="K2545" s="307"/>
      <c r="L2545" s="365">
        <v>11.89043551618686</v>
      </c>
      <c r="M2545" s="365">
        <v>11.89043551618686</v>
      </c>
      <c r="N2545" s="365" t="s">
        <v>138</v>
      </c>
      <c r="O2545" s="365" t="s">
        <v>138</v>
      </c>
      <c r="P2545" s="308"/>
      <c r="Q2545" s="308"/>
      <c r="R2545" s="308">
        <v>24</v>
      </c>
    </row>
    <row r="2546" spans="1:18" ht="24">
      <c r="A2546" s="304">
        <v>237</v>
      </c>
      <c r="B2546" s="301" t="s">
        <v>4551</v>
      </c>
      <c r="C2546" s="305" t="s">
        <v>4552</v>
      </c>
      <c r="D2546" s="306">
        <v>191.65</v>
      </c>
      <c r="E2546" s="306">
        <v>191.65</v>
      </c>
      <c r="F2546" s="306"/>
      <c r="G2546" s="306"/>
      <c r="H2546" s="307">
        <v>2278.75</v>
      </c>
      <c r="I2546" s="307">
        <v>2278.75</v>
      </c>
      <c r="J2546" s="307"/>
      <c r="K2546" s="307"/>
      <c r="L2546" s="365">
        <v>11.890164362118444</v>
      </c>
      <c r="M2546" s="365">
        <v>11.890164362118444</v>
      </c>
      <c r="N2546" s="365" t="s">
        <v>138</v>
      </c>
      <c r="O2546" s="365" t="s">
        <v>138</v>
      </c>
      <c r="P2546" s="308"/>
      <c r="Q2546" s="308"/>
      <c r="R2546" s="308">
        <v>24</v>
      </c>
    </row>
    <row r="2547" spans="1:18" ht="12.75">
      <c r="A2547" s="202" t="s">
        <v>4553</v>
      </c>
      <c r="B2547" s="201"/>
      <c r="C2547" s="201"/>
      <c r="D2547" s="201"/>
      <c r="E2547" s="201"/>
      <c r="F2547" s="201"/>
      <c r="G2547" s="201"/>
      <c r="H2547" s="201"/>
      <c r="I2547" s="201"/>
      <c r="J2547" s="201"/>
      <c r="K2547" s="201"/>
      <c r="L2547" s="201"/>
      <c r="M2547" s="201"/>
      <c r="N2547" s="201"/>
      <c r="O2547" s="201"/>
      <c r="P2547" s="201"/>
      <c r="Q2547" s="201"/>
      <c r="R2547" s="201"/>
    </row>
    <row r="2548" spans="1:18">
      <c r="A2548" s="304">
        <v>238</v>
      </c>
      <c r="B2548" s="301" t="s">
        <v>4554</v>
      </c>
      <c r="C2548" s="305" t="s">
        <v>4553</v>
      </c>
      <c r="D2548" s="306">
        <v>25.18</v>
      </c>
      <c r="E2548" s="306">
        <v>25.18</v>
      </c>
      <c r="F2548" s="306"/>
      <c r="G2548" s="306"/>
      <c r="H2548" s="307">
        <v>299.41000000000003</v>
      </c>
      <c r="I2548" s="307">
        <v>299.41000000000003</v>
      </c>
      <c r="J2548" s="307"/>
      <c r="K2548" s="307"/>
      <c r="L2548" s="365">
        <v>11.890786338363782</v>
      </c>
      <c r="M2548" s="365">
        <v>11.890786338363782</v>
      </c>
      <c r="N2548" s="365" t="s">
        <v>138</v>
      </c>
      <c r="O2548" s="365" t="s">
        <v>138</v>
      </c>
      <c r="P2548" s="308"/>
      <c r="Q2548" s="308"/>
      <c r="R2548" s="308">
        <v>25</v>
      </c>
    </row>
    <row r="2549" spans="1:18" ht="12.75">
      <c r="A2549" s="202" t="s">
        <v>4555</v>
      </c>
      <c r="B2549" s="201"/>
      <c r="C2549" s="201"/>
      <c r="D2549" s="201"/>
      <c r="E2549" s="201"/>
      <c r="F2549" s="201"/>
      <c r="G2549" s="201"/>
      <c r="H2549" s="201"/>
      <c r="I2549" s="201"/>
      <c r="J2549" s="201"/>
      <c r="K2549" s="201"/>
      <c r="L2549" s="201"/>
      <c r="M2549" s="201"/>
      <c r="N2549" s="201"/>
      <c r="O2549" s="201"/>
      <c r="P2549" s="201"/>
      <c r="Q2549" s="201"/>
      <c r="R2549" s="201"/>
    </row>
    <row r="2550" spans="1:18" ht="24">
      <c r="A2550" s="304">
        <v>239</v>
      </c>
      <c r="B2550" s="301" t="s">
        <v>4556</v>
      </c>
      <c r="C2550" s="305" t="s">
        <v>4557</v>
      </c>
      <c r="D2550" s="306">
        <v>16.79</v>
      </c>
      <c r="E2550" s="306">
        <v>6.3</v>
      </c>
      <c r="F2550" s="306">
        <v>10.49</v>
      </c>
      <c r="G2550" s="306"/>
      <c r="H2550" s="307">
        <v>125.47</v>
      </c>
      <c r="I2550" s="307">
        <v>74.849999999999994</v>
      </c>
      <c r="J2550" s="307">
        <v>50.62</v>
      </c>
      <c r="K2550" s="307"/>
      <c r="L2550" s="365">
        <v>7.4729005360333538</v>
      </c>
      <c r="M2550" s="366">
        <v>11.89</v>
      </c>
      <c r="N2550" s="365">
        <v>4.8255481410867489</v>
      </c>
      <c r="O2550" s="365" t="s">
        <v>138</v>
      </c>
      <c r="P2550" s="308"/>
      <c r="Q2550" s="308"/>
      <c r="R2550" s="308">
        <v>26</v>
      </c>
    </row>
    <row r="2551" spans="1:18" ht="24">
      <c r="A2551" s="304">
        <v>240</v>
      </c>
      <c r="B2551" s="301" t="s">
        <v>4558</v>
      </c>
      <c r="C2551" s="305" t="s">
        <v>4559</v>
      </c>
      <c r="D2551" s="306">
        <v>22.25</v>
      </c>
      <c r="E2551" s="306">
        <v>11.76</v>
      </c>
      <c r="F2551" s="306">
        <v>10.49</v>
      </c>
      <c r="G2551" s="306"/>
      <c r="H2551" s="307">
        <v>190.5</v>
      </c>
      <c r="I2551" s="307">
        <v>139.88</v>
      </c>
      <c r="J2551" s="307">
        <v>50.62</v>
      </c>
      <c r="K2551" s="307"/>
      <c r="L2551" s="365">
        <v>8.5617977528089888</v>
      </c>
      <c r="M2551" s="365">
        <v>11.894557823129251</v>
      </c>
      <c r="N2551" s="365">
        <v>4.8255481410867489</v>
      </c>
      <c r="O2551" s="365" t="s">
        <v>138</v>
      </c>
      <c r="P2551" s="308"/>
      <c r="Q2551" s="308"/>
      <c r="R2551" s="308">
        <v>26</v>
      </c>
    </row>
    <row r="2552" spans="1:18" ht="24">
      <c r="A2552" s="304">
        <v>241</v>
      </c>
      <c r="B2552" s="301" t="s">
        <v>4560</v>
      </c>
      <c r="C2552" s="305" t="s">
        <v>4561</v>
      </c>
      <c r="D2552" s="306">
        <v>29.69</v>
      </c>
      <c r="E2552" s="306">
        <v>19.2</v>
      </c>
      <c r="F2552" s="306">
        <v>10.49</v>
      </c>
      <c r="G2552" s="306"/>
      <c r="H2552" s="307">
        <v>278.83999999999997</v>
      </c>
      <c r="I2552" s="307">
        <v>228.22</v>
      </c>
      <c r="J2552" s="307">
        <v>50.62</v>
      </c>
      <c r="K2552" s="307"/>
      <c r="L2552" s="365">
        <v>9.3917143819467821</v>
      </c>
      <c r="M2552" s="365">
        <v>11.886458333333334</v>
      </c>
      <c r="N2552" s="365">
        <v>4.8255481410867489</v>
      </c>
      <c r="O2552" s="365" t="s">
        <v>138</v>
      </c>
      <c r="P2552" s="308"/>
      <c r="Q2552" s="308"/>
      <c r="R2552" s="308">
        <v>26</v>
      </c>
    </row>
    <row r="2553" spans="1:18" ht="24">
      <c r="A2553" s="304">
        <v>242</v>
      </c>
      <c r="B2553" s="301" t="s">
        <v>4562</v>
      </c>
      <c r="C2553" s="305" t="s">
        <v>4563</v>
      </c>
      <c r="D2553" s="306">
        <v>82.12</v>
      </c>
      <c r="E2553" s="306">
        <v>25.28</v>
      </c>
      <c r="F2553" s="306">
        <v>56.84</v>
      </c>
      <c r="G2553" s="306"/>
      <c r="H2553" s="307">
        <v>683.43</v>
      </c>
      <c r="I2553" s="307">
        <v>300.62</v>
      </c>
      <c r="J2553" s="307">
        <v>382.81</v>
      </c>
      <c r="K2553" s="307"/>
      <c r="L2553" s="365">
        <v>8.322333170969312</v>
      </c>
      <c r="M2553" s="365">
        <v>11.891613924050633</v>
      </c>
      <c r="N2553" s="365">
        <v>6.7348698099929623</v>
      </c>
      <c r="O2553" s="365" t="s">
        <v>138</v>
      </c>
      <c r="P2553" s="308"/>
      <c r="Q2553" s="308"/>
      <c r="R2553" s="308">
        <v>26</v>
      </c>
    </row>
    <row r="2554" spans="1:18" ht="24">
      <c r="A2554" s="304">
        <v>243</v>
      </c>
      <c r="B2554" s="301" t="s">
        <v>4564</v>
      </c>
      <c r="C2554" s="305" t="s">
        <v>4565</v>
      </c>
      <c r="D2554" s="306">
        <v>169.52</v>
      </c>
      <c r="E2554" s="306">
        <v>33.75</v>
      </c>
      <c r="F2554" s="306">
        <v>135.77000000000001</v>
      </c>
      <c r="G2554" s="306"/>
      <c r="H2554" s="307">
        <v>1349.67</v>
      </c>
      <c r="I2554" s="307">
        <v>401.23</v>
      </c>
      <c r="J2554" s="307">
        <v>948.44</v>
      </c>
      <c r="K2554" s="307"/>
      <c r="L2554" s="365">
        <v>7.9617154318074563</v>
      </c>
      <c r="M2554" s="365">
        <v>11.888296296296296</v>
      </c>
      <c r="N2554" s="365">
        <v>6.9856374751417833</v>
      </c>
      <c r="O2554" s="365" t="s">
        <v>138</v>
      </c>
      <c r="P2554" s="308"/>
      <c r="Q2554" s="308"/>
      <c r="R2554" s="308">
        <v>26</v>
      </c>
    </row>
    <row r="2555" spans="1:18" ht="24">
      <c r="A2555" s="304">
        <v>244</v>
      </c>
      <c r="B2555" s="301" t="s">
        <v>4566</v>
      </c>
      <c r="C2555" s="305" t="s">
        <v>4567</v>
      </c>
      <c r="D2555" s="306">
        <v>233.21</v>
      </c>
      <c r="E2555" s="306">
        <v>59.86</v>
      </c>
      <c r="F2555" s="306">
        <v>173.35</v>
      </c>
      <c r="G2555" s="306"/>
      <c r="H2555" s="307">
        <v>1929.45</v>
      </c>
      <c r="I2555" s="307">
        <v>711.66</v>
      </c>
      <c r="J2555" s="307">
        <v>1217.79</v>
      </c>
      <c r="K2555" s="307"/>
      <c r="L2555" s="365">
        <v>8.2734445349684833</v>
      </c>
      <c r="M2555" s="365">
        <v>11.888740394253258</v>
      </c>
      <c r="N2555" s="365">
        <v>7.0250360542255557</v>
      </c>
      <c r="O2555" s="365" t="s">
        <v>138</v>
      </c>
      <c r="P2555" s="308"/>
      <c r="Q2555" s="308"/>
      <c r="R2555" s="308">
        <v>26</v>
      </c>
    </row>
    <row r="2556" spans="1:18" ht="24">
      <c r="A2556" s="304">
        <v>245</v>
      </c>
      <c r="B2556" s="301" t="s">
        <v>4568</v>
      </c>
      <c r="C2556" s="305" t="s">
        <v>4569</v>
      </c>
      <c r="D2556" s="306">
        <v>288.41000000000003</v>
      </c>
      <c r="E2556" s="306">
        <v>71.209999999999994</v>
      </c>
      <c r="F2556" s="306">
        <v>217.2</v>
      </c>
      <c r="G2556" s="306"/>
      <c r="H2556" s="307">
        <v>2378.65</v>
      </c>
      <c r="I2556" s="307">
        <v>846.63</v>
      </c>
      <c r="J2556" s="307">
        <v>1532.02</v>
      </c>
      <c r="K2556" s="307"/>
      <c r="L2556" s="365">
        <v>8.2474602128913688</v>
      </c>
      <c r="M2556" s="365">
        <v>11.889200954922062</v>
      </c>
      <c r="N2556" s="365">
        <v>7.0534990791896872</v>
      </c>
      <c r="O2556" s="365" t="s">
        <v>138</v>
      </c>
      <c r="P2556" s="308"/>
      <c r="Q2556" s="308"/>
      <c r="R2556" s="308">
        <v>26</v>
      </c>
    </row>
    <row r="2557" spans="1:18" ht="24">
      <c r="A2557" s="304">
        <v>246</v>
      </c>
      <c r="B2557" s="301" t="s">
        <v>4570</v>
      </c>
      <c r="C2557" s="305" t="s">
        <v>4571</v>
      </c>
      <c r="D2557" s="306">
        <v>355.92</v>
      </c>
      <c r="E2557" s="306">
        <v>83.59</v>
      </c>
      <c r="F2557" s="306">
        <v>272.33</v>
      </c>
      <c r="G2557" s="306"/>
      <c r="H2557" s="307">
        <v>2920.93</v>
      </c>
      <c r="I2557" s="307">
        <v>993.87</v>
      </c>
      <c r="J2557" s="307">
        <v>1927.06</v>
      </c>
      <c r="K2557" s="307"/>
      <c r="L2557" s="365">
        <v>8.2067037536525049</v>
      </c>
      <c r="M2557" s="365">
        <v>11.889819356382342</v>
      </c>
      <c r="N2557" s="365">
        <v>7.0761943230639304</v>
      </c>
      <c r="O2557" s="365" t="s">
        <v>138</v>
      </c>
      <c r="P2557" s="308"/>
      <c r="Q2557" s="308"/>
      <c r="R2557" s="308">
        <v>26</v>
      </c>
    </row>
    <row r="2558" spans="1:18" ht="24">
      <c r="A2558" s="304">
        <v>247</v>
      </c>
      <c r="B2558" s="301" t="s">
        <v>4572</v>
      </c>
      <c r="C2558" s="305" t="s">
        <v>4573</v>
      </c>
      <c r="D2558" s="306">
        <v>442.3</v>
      </c>
      <c r="E2558" s="306">
        <v>107.33</v>
      </c>
      <c r="F2558" s="306">
        <v>334.97</v>
      </c>
      <c r="G2558" s="306"/>
      <c r="H2558" s="307">
        <v>3652.05</v>
      </c>
      <c r="I2558" s="307">
        <v>1276.08</v>
      </c>
      <c r="J2558" s="307">
        <v>2375.9699999999998</v>
      </c>
      <c r="K2558" s="307"/>
      <c r="L2558" s="365">
        <v>8.2569522948225185</v>
      </c>
      <c r="M2558" s="365">
        <v>11.889313332712195</v>
      </c>
      <c r="N2558" s="365">
        <v>7.0930829626533711</v>
      </c>
      <c r="O2558" s="365" t="s">
        <v>138</v>
      </c>
      <c r="P2558" s="308"/>
      <c r="Q2558" s="308"/>
      <c r="R2558" s="308">
        <v>26</v>
      </c>
    </row>
    <row r="2559" spans="1:18" ht="24">
      <c r="A2559" s="304">
        <v>248</v>
      </c>
      <c r="B2559" s="301" t="s">
        <v>4574</v>
      </c>
      <c r="C2559" s="305" t="s">
        <v>4575</v>
      </c>
      <c r="D2559" s="306">
        <v>548.57000000000005</v>
      </c>
      <c r="E2559" s="306">
        <v>143.44999999999999</v>
      </c>
      <c r="F2559" s="306">
        <v>405.12</v>
      </c>
      <c r="G2559" s="306"/>
      <c r="H2559" s="307">
        <v>4584.28</v>
      </c>
      <c r="I2559" s="307">
        <v>1705.53</v>
      </c>
      <c r="J2559" s="307">
        <v>2878.75</v>
      </c>
      <c r="K2559" s="307"/>
      <c r="L2559" s="365">
        <v>8.3567821791202572</v>
      </c>
      <c r="M2559" s="365">
        <v>11.889369118159639</v>
      </c>
      <c r="N2559" s="365">
        <v>7.105919233807267</v>
      </c>
      <c r="O2559" s="365" t="s">
        <v>138</v>
      </c>
      <c r="P2559" s="308"/>
      <c r="Q2559" s="308"/>
      <c r="R2559" s="308">
        <v>26</v>
      </c>
    </row>
    <row r="2560" spans="1:18" ht="24">
      <c r="A2560" s="304">
        <v>249</v>
      </c>
      <c r="B2560" s="301" t="s">
        <v>4576</v>
      </c>
      <c r="C2560" s="305" t="s">
        <v>4577</v>
      </c>
      <c r="D2560" s="306">
        <v>629.78</v>
      </c>
      <c r="E2560" s="306">
        <v>162.02000000000001</v>
      </c>
      <c r="F2560" s="306">
        <v>467.76</v>
      </c>
      <c r="G2560" s="306"/>
      <c r="H2560" s="307">
        <v>5254.05</v>
      </c>
      <c r="I2560" s="307">
        <v>1926.39</v>
      </c>
      <c r="J2560" s="307">
        <v>3327.66</v>
      </c>
      <c r="K2560" s="307"/>
      <c r="L2560" s="365">
        <v>8.3426752199180676</v>
      </c>
      <c r="M2560" s="365">
        <v>11.889828416244908</v>
      </c>
      <c r="N2560" s="365">
        <v>7.1140328373524886</v>
      </c>
      <c r="O2560" s="365" t="s">
        <v>138</v>
      </c>
      <c r="P2560" s="308"/>
      <c r="Q2560" s="308"/>
      <c r="R2560" s="308">
        <v>26</v>
      </c>
    </row>
    <row r="2561" spans="1:18" ht="24">
      <c r="A2561" s="304">
        <v>250</v>
      </c>
      <c r="B2561" s="301" t="s">
        <v>4578</v>
      </c>
      <c r="C2561" s="305" t="s">
        <v>4579</v>
      </c>
      <c r="D2561" s="306">
        <v>726.77</v>
      </c>
      <c r="E2561" s="306">
        <v>180.08</v>
      </c>
      <c r="F2561" s="306">
        <v>546.69000000000005</v>
      </c>
      <c r="G2561" s="306"/>
      <c r="H2561" s="307">
        <v>6034.41</v>
      </c>
      <c r="I2561" s="307">
        <v>2141.12</v>
      </c>
      <c r="J2561" s="307">
        <v>3893.29</v>
      </c>
      <c r="K2561" s="307"/>
      <c r="L2561" s="365">
        <v>8.3030532355490738</v>
      </c>
      <c r="M2561" s="365">
        <v>11.889826743669479</v>
      </c>
      <c r="N2561" s="365">
        <v>7.1215679818544322</v>
      </c>
      <c r="O2561" s="365" t="s">
        <v>138</v>
      </c>
      <c r="P2561" s="308"/>
      <c r="Q2561" s="308"/>
      <c r="R2561" s="308">
        <v>26</v>
      </c>
    </row>
    <row r="2562" spans="1:18" ht="24">
      <c r="A2562" s="304">
        <v>251</v>
      </c>
      <c r="B2562" s="301" t="s">
        <v>4580</v>
      </c>
      <c r="C2562" s="305" t="s">
        <v>4581</v>
      </c>
      <c r="D2562" s="306">
        <v>910.35</v>
      </c>
      <c r="E2562" s="306">
        <v>230.86</v>
      </c>
      <c r="F2562" s="306">
        <v>679.49</v>
      </c>
      <c r="G2562" s="306"/>
      <c r="H2562" s="307">
        <v>7589.78</v>
      </c>
      <c r="I2562" s="307">
        <v>2744.8</v>
      </c>
      <c r="J2562" s="307">
        <v>4844.9799999999996</v>
      </c>
      <c r="K2562" s="307"/>
      <c r="L2562" s="365">
        <v>8.3372109628164992</v>
      </c>
      <c r="M2562" s="365">
        <v>11.889456813653297</v>
      </c>
      <c r="N2562" s="365">
        <v>7.1303183269805288</v>
      </c>
      <c r="O2562" s="365" t="s">
        <v>138</v>
      </c>
      <c r="P2562" s="308"/>
      <c r="Q2562" s="308"/>
      <c r="R2562" s="308">
        <v>26</v>
      </c>
    </row>
    <row r="2563" spans="1:18" ht="24">
      <c r="A2563" s="309">
        <v>252</v>
      </c>
      <c r="B2563" s="310" t="s">
        <v>4582</v>
      </c>
      <c r="C2563" s="311" t="s">
        <v>4583</v>
      </c>
      <c r="D2563" s="312">
        <v>1076.8599999999999</v>
      </c>
      <c r="E2563" s="312">
        <v>258.31</v>
      </c>
      <c r="F2563" s="312">
        <v>818.55</v>
      </c>
      <c r="G2563" s="312"/>
      <c r="H2563" s="313">
        <v>8912.74</v>
      </c>
      <c r="I2563" s="313">
        <v>3071.18</v>
      </c>
      <c r="J2563" s="313">
        <v>5841.56</v>
      </c>
      <c r="K2563" s="313"/>
      <c r="L2563" s="366">
        <v>8.2766004865999303</v>
      </c>
      <c r="M2563" s="366">
        <v>11.889512601138167</v>
      </c>
      <c r="N2563" s="366">
        <v>7.136473031580234</v>
      </c>
      <c r="O2563" s="366" t="s">
        <v>138</v>
      </c>
      <c r="P2563" s="314"/>
      <c r="Q2563" s="314"/>
      <c r="R2563" s="314">
        <v>26</v>
      </c>
    </row>
    <row r="2564" spans="1:18" ht="25.5" customHeight="1">
      <c r="A2564" s="101" t="s">
        <v>4584</v>
      </c>
      <c r="B2564" s="100"/>
      <c r="C2564" s="100"/>
      <c r="D2564" s="100"/>
      <c r="E2564" s="100"/>
      <c r="F2564" s="100"/>
      <c r="G2564" s="100"/>
      <c r="H2564" s="100"/>
      <c r="I2564" s="100"/>
      <c r="J2564" s="100"/>
      <c r="K2564" s="100"/>
      <c r="L2564" s="100"/>
      <c r="M2564" s="100"/>
      <c r="N2564" s="100"/>
      <c r="O2564" s="100"/>
      <c r="P2564" s="100"/>
      <c r="Q2564" s="100"/>
      <c r="R2564" s="100"/>
    </row>
    <row r="2565" spans="1:18" ht="12.75">
      <c r="A2565" s="202" t="s">
        <v>4585</v>
      </c>
      <c r="B2565" s="201"/>
      <c r="C2565" s="201"/>
      <c r="D2565" s="201"/>
      <c r="E2565" s="201"/>
      <c r="F2565" s="201"/>
      <c r="G2565" s="201"/>
      <c r="H2565" s="201"/>
      <c r="I2565" s="201"/>
      <c r="J2565" s="201"/>
      <c r="K2565" s="201"/>
      <c r="L2565" s="201"/>
      <c r="M2565" s="201"/>
      <c r="N2565" s="201"/>
      <c r="O2565" s="201"/>
      <c r="P2565" s="201"/>
      <c r="Q2565" s="201"/>
      <c r="R2565" s="201"/>
    </row>
    <row r="2566" spans="1:18" ht="60">
      <c r="A2566" s="304">
        <v>253</v>
      </c>
      <c r="B2566" s="301" t="s">
        <v>4586</v>
      </c>
      <c r="C2566" s="305" t="s">
        <v>4587</v>
      </c>
      <c r="D2566" s="306">
        <v>14063.69</v>
      </c>
      <c r="E2566" s="306">
        <v>1991.14</v>
      </c>
      <c r="F2566" s="306">
        <v>11700.45</v>
      </c>
      <c r="G2566" s="306">
        <v>372.1</v>
      </c>
      <c r="H2566" s="307">
        <v>97113.94</v>
      </c>
      <c r="I2566" s="307">
        <v>23674.48</v>
      </c>
      <c r="J2566" s="307">
        <v>70726.5</v>
      </c>
      <c r="K2566" s="307">
        <v>2712.96</v>
      </c>
      <c r="L2566" s="365">
        <v>6.9052958362990084</v>
      </c>
      <c r="M2566" s="365">
        <v>11.889912311540122</v>
      </c>
      <c r="N2566" s="365">
        <v>6.0447675089419635</v>
      </c>
      <c r="O2566" s="365">
        <v>7.2909432948132222</v>
      </c>
      <c r="P2566" s="308"/>
      <c r="Q2566" s="308"/>
      <c r="R2566" s="308">
        <v>1</v>
      </c>
    </row>
    <row r="2567" spans="1:18" ht="60">
      <c r="A2567" s="304">
        <v>254</v>
      </c>
      <c r="B2567" s="301" t="s">
        <v>4588</v>
      </c>
      <c r="C2567" s="305" t="s">
        <v>4589</v>
      </c>
      <c r="D2567" s="306">
        <v>18333.38</v>
      </c>
      <c r="E2567" s="306">
        <v>2613.6799999999998</v>
      </c>
      <c r="F2567" s="306">
        <v>15223.57</v>
      </c>
      <c r="G2567" s="306">
        <v>496.13</v>
      </c>
      <c r="H2567" s="307">
        <v>126737.4</v>
      </c>
      <c r="I2567" s="307">
        <v>31076.42</v>
      </c>
      <c r="J2567" s="307">
        <v>92043.7</v>
      </c>
      <c r="K2567" s="307">
        <v>3617.28</v>
      </c>
      <c r="L2567" s="365">
        <v>6.9129314943561955</v>
      </c>
      <c r="M2567" s="365">
        <v>11.889910011937191</v>
      </c>
      <c r="N2567" s="365">
        <v>6.0461310980275975</v>
      </c>
      <c r="O2567" s="365">
        <v>7.2909922802491289</v>
      </c>
      <c r="P2567" s="308"/>
      <c r="Q2567" s="308"/>
      <c r="R2567" s="308">
        <v>1</v>
      </c>
    </row>
    <row r="2568" spans="1:18" ht="60">
      <c r="A2568" s="304">
        <v>255</v>
      </c>
      <c r="B2568" s="301" t="s">
        <v>4590</v>
      </c>
      <c r="C2568" s="305" t="s">
        <v>4591</v>
      </c>
      <c r="D2568" s="306">
        <v>23010.98</v>
      </c>
      <c r="E2568" s="306">
        <v>3267.1</v>
      </c>
      <c r="F2568" s="306">
        <v>19123.72</v>
      </c>
      <c r="G2568" s="306">
        <v>620.16</v>
      </c>
      <c r="H2568" s="307">
        <v>158986.32999999999</v>
      </c>
      <c r="I2568" s="307">
        <v>38845.53</v>
      </c>
      <c r="J2568" s="307">
        <v>115619.2</v>
      </c>
      <c r="K2568" s="307">
        <v>4521.6000000000004</v>
      </c>
      <c r="L2568" s="365">
        <v>6.9091507619406034</v>
      </c>
      <c r="M2568" s="365">
        <v>11.889911542346423</v>
      </c>
      <c r="N2568" s="365">
        <v>6.045853003495135</v>
      </c>
      <c r="O2568" s="365">
        <v>7.2910216718266261</v>
      </c>
      <c r="P2568" s="308"/>
      <c r="Q2568" s="308"/>
      <c r="R2568" s="308">
        <v>1</v>
      </c>
    </row>
    <row r="2569" spans="1:18" ht="60">
      <c r="A2569" s="304">
        <v>256</v>
      </c>
      <c r="B2569" s="301" t="s">
        <v>4592</v>
      </c>
      <c r="C2569" s="305" t="s">
        <v>4593</v>
      </c>
      <c r="D2569" s="306">
        <v>27280.67</v>
      </c>
      <c r="E2569" s="306">
        <v>3889.64</v>
      </c>
      <c r="F2569" s="306">
        <v>22646.84</v>
      </c>
      <c r="G2569" s="306">
        <v>744.19</v>
      </c>
      <c r="H2569" s="307">
        <v>188609.79</v>
      </c>
      <c r="I2569" s="307">
        <v>46247.47</v>
      </c>
      <c r="J2569" s="307">
        <v>136936.4</v>
      </c>
      <c r="K2569" s="307">
        <v>5425.92</v>
      </c>
      <c r="L2569" s="365">
        <v>6.9136788062756533</v>
      </c>
      <c r="M2569" s="365">
        <v>11.889910120216781</v>
      </c>
      <c r="N2569" s="365">
        <v>6.046600761960609</v>
      </c>
      <c r="O2569" s="365">
        <v>7.2910412663432718</v>
      </c>
      <c r="P2569" s="308"/>
      <c r="Q2569" s="308"/>
      <c r="R2569" s="308">
        <v>1</v>
      </c>
    </row>
    <row r="2570" spans="1:18" ht="60">
      <c r="A2570" s="304">
        <v>257</v>
      </c>
      <c r="B2570" s="301" t="s">
        <v>4594</v>
      </c>
      <c r="C2570" s="305" t="s">
        <v>4595</v>
      </c>
      <c r="D2570" s="306">
        <v>31958.28</v>
      </c>
      <c r="E2570" s="306">
        <v>4543.07</v>
      </c>
      <c r="F2570" s="306">
        <v>26546.99</v>
      </c>
      <c r="G2570" s="306">
        <v>868.22</v>
      </c>
      <c r="H2570" s="307">
        <v>220858.72</v>
      </c>
      <c r="I2570" s="307">
        <v>54016.58</v>
      </c>
      <c r="J2570" s="307">
        <v>160511.9</v>
      </c>
      <c r="K2570" s="307">
        <v>6330.24</v>
      </c>
      <c r="L2570" s="365">
        <v>6.9108450141872471</v>
      </c>
      <c r="M2570" s="365">
        <v>11.889885033688675</v>
      </c>
      <c r="N2570" s="365">
        <v>6.0463314296649067</v>
      </c>
      <c r="O2570" s="365">
        <v>7.2910552624910734</v>
      </c>
      <c r="P2570" s="308"/>
      <c r="Q2570" s="308"/>
      <c r="R2570" s="308">
        <v>1</v>
      </c>
    </row>
    <row r="2571" spans="1:18" ht="60">
      <c r="A2571" s="304">
        <v>258</v>
      </c>
      <c r="B2571" s="301" t="s">
        <v>4596</v>
      </c>
      <c r="C2571" s="305" t="s">
        <v>4597</v>
      </c>
      <c r="D2571" s="306">
        <v>36227.980000000003</v>
      </c>
      <c r="E2571" s="306">
        <v>5165.6099999999997</v>
      </c>
      <c r="F2571" s="306">
        <v>30070.11</v>
      </c>
      <c r="G2571" s="306">
        <v>992.26</v>
      </c>
      <c r="H2571" s="307">
        <v>250482.18</v>
      </c>
      <c r="I2571" s="307">
        <v>61418.52</v>
      </c>
      <c r="J2571" s="307">
        <v>181829.1</v>
      </c>
      <c r="K2571" s="307">
        <v>7234.56</v>
      </c>
      <c r="L2571" s="365">
        <v>6.9140531710572866</v>
      </c>
      <c r="M2571" s="365">
        <v>11.889887157567063</v>
      </c>
      <c r="N2571" s="365">
        <v>6.0468385383359093</v>
      </c>
      <c r="O2571" s="365">
        <v>7.2909922802491289</v>
      </c>
      <c r="P2571" s="308"/>
      <c r="Q2571" s="308"/>
      <c r="R2571" s="308">
        <v>1</v>
      </c>
    </row>
    <row r="2572" spans="1:18" ht="12.75">
      <c r="A2572" s="202" t="s">
        <v>4598</v>
      </c>
      <c r="B2572" s="201"/>
      <c r="C2572" s="201"/>
      <c r="D2572" s="201"/>
      <c r="E2572" s="201"/>
      <c r="F2572" s="201"/>
      <c r="G2572" s="201"/>
      <c r="H2572" s="201"/>
      <c r="I2572" s="201"/>
      <c r="J2572" s="201"/>
      <c r="K2572" s="201"/>
      <c r="L2572" s="201"/>
      <c r="M2572" s="201"/>
      <c r="N2572" s="201"/>
      <c r="O2572" s="201"/>
      <c r="P2572" s="201"/>
      <c r="Q2572" s="201"/>
      <c r="R2572" s="201"/>
    </row>
    <row r="2573" spans="1:18" ht="72">
      <c r="A2573" s="304">
        <v>259</v>
      </c>
      <c r="B2573" s="301" t="s">
        <v>4599</v>
      </c>
      <c r="C2573" s="305" t="s">
        <v>4600</v>
      </c>
      <c r="D2573" s="306">
        <v>2237.44</v>
      </c>
      <c r="E2573" s="306">
        <v>313.12</v>
      </c>
      <c r="F2573" s="306">
        <v>1924.32</v>
      </c>
      <c r="G2573" s="306"/>
      <c r="H2573" s="307">
        <v>14682.32</v>
      </c>
      <c r="I2573" s="307">
        <v>3723</v>
      </c>
      <c r="J2573" s="307">
        <v>10959.32</v>
      </c>
      <c r="K2573" s="307"/>
      <c r="L2573" s="365">
        <v>6.5621066933638437</v>
      </c>
      <c r="M2573" s="365">
        <v>11.890010219724067</v>
      </c>
      <c r="N2573" s="365">
        <v>5.6951650453147087</v>
      </c>
      <c r="O2573" s="365" t="s">
        <v>138</v>
      </c>
      <c r="P2573" s="308"/>
      <c r="Q2573" s="308"/>
      <c r="R2573" s="308">
        <v>2</v>
      </c>
    </row>
    <row r="2574" spans="1:18" ht="72">
      <c r="A2574" s="304">
        <v>260</v>
      </c>
      <c r="B2574" s="301" t="s">
        <v>4601</v>
      </c>
      <c r="C2574" s="305" t="s">
        <v>4602</v>
      </c>
      <c r="D2574" s="306">
        <v>2515.19</v>
      </c>
      <c r="E2574" s="306">
        <v>350.33</v>
      </c>
      <c r="F2574" s="306">
        <v>2164.86</v>
      </c>
      <c r="G2574" s="306"/>
      <c r="H2574" s="307">
        <v>16494.68</v>
      </c>
      <c r="I2574" s="307">
        <v>4165.43</v>
      </c>
      <c r="J2574" s="307">
        <v>12329.25</v>
      </c>
      <c r="K2574" s="307"/>
      <c r="L2574" s="365">
        <v>6.5580254374421019</v>
      </c>
      <c r="M2574" s="365">
        <v>11.89001798304456</v>
      </c>
      <c r="N2574" s="365">
        <v>5.6951719741692299</v>
      </c>
      <c r="O2574" s="365" t="s">
        <v>138</v>
      </c>
      <c r="P2574" s="308"/>
      <c r="Q2574" s="308"/>
      <c r="R2574" s="308">
        <v>2</v>
      </c>
    </row>
    <row r="2575" spans="1:18" ht="72">
      <c r="A2575" s="304">
        <v>261</v>
      </c>
      <c r="B2575" s="301" t="s">
        <v>4603</v>
      </c>
      <c r="C2575" s="305" t="s">
        <v>4604</v>
      </c>
      <c r="D2575" s="306">
        <v>2792.94</v>
      </c>
      <c r="E2575" s="306">
        <v>387.54</v>
      </c>
      <c r="F2575" s="306">
        <v>2405.4</v>
      </c>
      <c r="G2575" s="306"/>
      <c r="H2575" s="307">
        <v>18307.009999999998</v>
      </c>
      <c r="I2575" s="307">
        <v>4607.8599999999997</v>
      </c>
      <c r="J2575" s="307">
        <v>13699.15</v>
      </c>
      <c r="K2575" s="307"/>
      <c r="L2575" s="365">
        <v>6.5547451789154074</v>
      </c>
      <c r="M2575" s="365">
        <v>11.890024255560714</v>
      </c>
      <c r="N2575" s="365">
        <v>5.6951650453147078</v>
      </c>
      <c r="O2575" s="365" t="s">
        <v>138</v>
      </c>
      <c r="P2575" s="308"/>
      <c r="Q2575" s="308"/>
      <c r="R2575" s="308">
        <v>2</v>
      </c>
    </row>
    <row r="2576" spans="1:18" ht="72">
      <c r="A2576" s="304">
        <v>262</v>
      </c>
      <c r="B2576" s="301" t="s">
        <v>4605</v>
      </c>
      <c r="C2576" s="305" t="s">
        <v>4606</v>
      </c>
      <c r="D2576" s="306">
        <v>3070.69</v>
      </c>
      <c r="E2576" s="306">
        <v>424.75</v>
      </c>
      <c r="F2576" s="306">
        <v>2645.94</v>
      </c>
      <c r="G2576" s="306"/>
      <c r="H2576" s="307">
        <v>20119.37</v>
      </c>
      <c r="I2576" s="307">
        <v>5050.29</v>
      </c>
      <c r="J2576" s="307">
        <v>15069.08</v>
      </c>
      <c r="K2576" s="307"/>
      <c r="L2576" s="365">
        <v>6.5520681019575404</v>
      </c>
      <c r="M2576" s="365">
        <v>11.890029429075927</v>
      </c>
      <c r="N2576" s="365">
        <v>5.6951707143774986</v>
      </c>
      <c r="O2576" s="365" t="s">
        <v>138</v>
      </c>
      <c r="P2576" s="308"/>
      <c r="Q2576" s="308"/>
      <c r="R2576" s="308">
        <v>2</v>
      </c>
    </row>
    <row r="2577" spans="1:18" ht="72">
      <c r="A2577" s="304">
        <v>263</v>
      </c>
      <c r="B2577" s="301" t="s">
        <v>4607</v>
      </c>
      <c r="C2577" s="305" t="s">
        <v>4608</v>
      </c>
      <c r="D2577" s="306">
        <v>3941.34</v>
      </c>
      <c r="E2577" s="306">
        <v>1054.8599999999999</v>
      </c>
      <c r="F2577" s="306">
        <v>2886.48</v>
      </c>
      <c r="G2577" s="306"/>
      <c r="H2577" s="307">
        <v>28981.17</v>
      </c>
      <c r="I2577" s="307">
        <v>12542.19</v>
      </c>
      <c r="J2577" s="307">
        <v>16438.98</v>
      </c>
      <c r="K2577" s="307"/>
      <c r="L2577" s="365">
        <v>7.3531260941710173</v>
      </c>
      <c r="M2577" s="365">
        <v>11.889909561458394</v>
      </c>
      <c r="N2577" s="365">
        <v>5.6951650453147087</v>
      </c>
      <c r="O2577" s="365" t="s">
        <v>138</v>
      </c>
      <c r="P2577" s="308"/>
      <c r="Q2577" s="308"/>
      <c r="R2577" s="308">
        <v>2</v>
      </c>
    </row>
    <row r="2578" spans="1:18" ht="72">
      <c r="A2578" s="304">
        <v>264</v>
      </c>
      <c r="B2578" s="301" t="s">
        <v>4609</v>
      </c>
      <c r="C2578" s="305" t="s">
        <v>4610</v>
      </c>
      <c r="D2578" s="306">
        <v>4243.8</v>
      </c>
      <c r="E2578" s="306">
        <v>1116.78</v>
      </c>
      <c r="F2578" s="306">
        <v>3127.02</v>
      </c>
      <c r="G2578" s="306"/>
      <c r="H2578" s="307">
        <v>31087.25</v>
      </c>
      <c r="I2578" s="307">
        <v>13278.34</v>
      </c>
      <c r="J2578" s="307">
        <v>17808.91</v>
      </c>
      <c r="K2578" s="307"/>
      <c r="L2578" s="365">
        <v>7.3253334275884816</v>
      </c>
      <c r="M2578" s="365">
        <v>11.88984401583123</v>
      </c>
      <c r="N2578" s="365">
        <v>5.6951698422139927</v>
      </c>
      <c r="O2578" s="365" t="s">
        <v>138</v>
      </c>
      <c r="P2578" s="308"/>
      <c r="Q2578" s="308"/>
      <c r="R2578" s="308">
        <v>2</v>
      </c>
    </row>
    <row r="2579" spans="1:18" ht="12.75">
      <c r="A2579" s="202" t="s">
        <v>4611</v>
      </c>
      <c r="B2579" s="201"/>
      <c r="C2579" s="201"/>
      <c r="D2579" s="201"/>
      <c r="E2579" s="201"/>
      <c r="F2579" s="201"/>
      <c r="G2579" s="201"/>
      <c r="H2579" s="201"/>
      <c r="I2579" s="201"/>
      <c r="J2579" s="201"/>
      <c r="K2579" s="201"/>
      <c r="L2579" s="201"/>
      <c r="M2579" s="201"/>
      <c r="N2579" s="201"/>
      <c r="O2579" s="201"/>
      <c r="P2579" s="201"/>
      <c r="Q2579" s="201"/>
      <c r="R2579" s="201"/>
    </row>
    <row r="2580" spans="1:18" ht="48">
      <c r="A2580" s="304">
        <v>265</v>
      </c>
      <c r="B2580" s="301" t="s">
        <v>4612</v>
      </c>
      <c r="C2580" s="305" t="s">
        <v>4613</v>
      </c>
      <c r="D2580" s="306">
        <v>160924.94</v>
      </c>
      <c r="E2580" s="306">
        <v>766.13</v>
      </c>
      <c r="F2580" s="306">
        <v>6424.03</v>
      </c>
      <c r="G2580" s="306">
        <v>153734.78</v>
      </c>
      <c r="H2580" s="307">
        <v>275155.82</v>
      </c>
      <c r="I2580" s="307">
        <v>9109.24</v>
      </c>
      <c r="J2580" s="307">
        <v>37832.959999999999</v>
      </c>
      <c r="K2580" s="307">
        <v>228213.62</v>
      </c>
      <c r="L2580" s="365">
        <v>1.7098395065426155</v>
      </c>
      <c r="M2580" s="365">
        <v>11.889940349549033</v>
      </c>
      <c r="N2580" s="365">
        <v>5.8892875655935608</v>
      </c>
      <c r="O2580" s="365">
        <v>1.4844631774280355</v>
      </c>
      <c r="P2580" s="308"/>
      <c r="Q2580" s="308"/>
      <c r="R2580" s="308">
        <v>3</v>
      </c>
    </row>
    <row r="2581" spans="1:18" ht="48">
      <c r="A2581" s="304">
        <v>266</v>
      </c>
      <c r="B2581" s="301" t="s">
        <v>4614</v>
      </c>
      <c r="C2581" s="305" t="s">
        <v>4615</v>
      </c>
      <c r="D2581" s="306">
        <v>215284.01</v>
      </c>
      <c r="E2581" s="306">
        <v>862.63</v>
      </c>
      <c r="F2581" s="306">
        <v>7288.76</v>
      </c>
      <c r="G2581" s="306">
        <v>207132.62</v>
      </c>
      <c r="H2581" s="307">
        <v>361332.3</v>
      </c>
      <c r="I2581" s="307">
        <v>10256.61</v>
      </c>
      <c r="J2581" s="307">
        <v>42907.59</v>
      </c>
      <c r="K2581" s="307">
        <v>308168.09999999998</v>
      </c>
      <c r="L2581" s="365">
        <v>1.6783982238160651</v>
      </c>
      <c r="M2581" s="365">
        <v>11.889929633794328</v>
      </c>
      <c r="N2581" s="365">
        <v>5.886816138821966</v>
      </c>
      <c r="O2581" s="365">
        <v>1.4877815961580556</v>
      </c>
      <c r="P2581" s="308"/>
      <c r="Q2581" s="308"/>
      <c r="R2581" s="308">
        <v>3</v>
      </c>
    </row>
    <row r="2582" spans="1:18" ht="48">
      <c r="A2582" s="304">
        <v>267</v>
      </c>
      <c r="B2582" s="301" t="s">
        <v>4616</v>
      </c>
      <c r="C2582" s="305" t="s">
        <v>4617</v>
      </c>
      <c r="D2582" s="306">
        <v>247076.81</v>
      </c>
      <c r="E2582" s="306">
        <v>959.29</v>
      </c>
      <c r="F2582" s="306">
        <v>8153.5</v>
      </c>
      <c r="G2582" s="306">
        <v>237964.02</v>
      </c>
      <c r="H2582" s="307">
        <v>414066.19</v>
      </c>
      <c r="I2582" s="307">
        <v>11405.83</v>
      </c>
      <c r="J2582" s="307">
        <v>47982.23</v>
      </c>
      <c r="K2582" s="307">
        <v>354678.13</v>
      </c>
      <c r="L2582" s="365">
        <v>1.675860191006999</v>
      </c>
      <c r="M2582" s="365">
        <v>11.889866463738807</v>
      </c>
      <c r="N2582" s="365">
        <v>5.8848629422947205</v>
      </c>
      <c r="O2582" s="365">
        <v>1.4904695676262321</v>
      </c>
      <c r="P2582" s="308"/>
      <c r="Q2582" s="308"/>
      <c r="R2582" s="308">
        <v>3</v>
      </c>
    </row>
    <row r="2583" spans="1:18" ht="48">
      <c r="A2583" s="304">
        <v>268</v>
      </c>
      <c r="B2583" s="301" t="s">
        <v>4618</v>
      </c>
      <c r="C2583" s="305" t="s">
        <v>4619</v>
      </c>
      <c r="D2583" s="306">
        <v>341776.12</v>
      </c>
      <c r="E2583" s="306">
        <v>1055.79</v>
      </c>
      <c r="F2583" s="306">
        <v>9018.23</v>
      </c>
      <c r="G2583" s="306">
        <v>331702.09999999998</v>
      </c>
      <c r="H2583" s="307">
        <v>566472.63</v>
      </c>
      <c r="I2583" s="307">
        <v>12553.2</v>
      </c>
      <c r="J2583" s="307">
        <v>53056.86</v>
      </c>
      <c r="K2583" s="307">
        <v>500862.57</v>
      </c>
      <c r="L2583" s="365">
        <v>1.6574377109787541</v>
      </c>
      <c r="M2583" s="365">
        <v>11.889864461682722</v>
      </c>
      <c r="N2583" s="365">
        <v>5.8832897364560459</v>
      </c>
      <c r="O2583" s="365">
        <v>1.5099770848601803</v>
      </c>
      <c r="P2583" s="308"/>
      <c r="Q2583" s="308"/>
      <c r="R2583" s="308">
        <v>3</v>
      </c>
    </row>
    <row r="2584" spans="1:18" ht="48">
      <c r="A2584" s="304">
        <v>269</v>
      </c>
      <c r="B2584" s="301" t="s">
        <v>4620</v>
      </c>
      <c r="C2584" s="305" t="s">
        <v>4621</v>
      </c>
      <c r="D2584" s="306">
        <v>488213.89</v>
      </c>
      <c r="E2584" s="306">
        <v>1152.44</v>
      </c>
      <c r="F2584" s="306">
        <v>9882.9699999999993</v>
      </c>
      <c r="G2584" s="306">
        <v>477178.48</v>
      </c>
      <c r="H2584" s="307">
        <v>791314.84</v>
      </c>
      <c r="I2584" s="307">
        <v>13702.41</v>
      </c>
      <c r="J2584" s="307">
        <v>58131.5</v>
      </c>
      <c r="K2584" s="307">
        <v>719480.93</v>
      </c>
      <c r="L2584" s="365">
        <v>1.620836392016622</v>
      </c>
      <c r="M2584" s="365">
        <v>11.889911839228072</v>
      </c>
      <c r="N2584" s="365">
        <v>5.8819868926041465</v>
      </c>
      <c r="O2584" s="365">
        <v>1.5077815956830243</v>
      </c>
      <c r="P2584" s="308"/>
      <c r="Q2584" s="308"/>
      <c r="R2584" s="308">
        <v>3</v>
      </c>
    </row>
    <row r="2585" spans="1:18" ht="48">
      <c r="A2585" s="304">
        <v>270</v>
      </c>
      <c r="B2585" s="301" t="s">
        <v>4622</v>
      </c>
      <c r="C2585" s="305" t="s">
        <v>4623</v>
      </c>
      <c r="D2585" s="306">
        <v>584150.28</v>
      </c>
      <c r="E2585" s="306">
        <v>1248.94</v>
      </c>
      <c r="F2585" s="306">
        <v>10747.7</v>
      </c>
      <c r="G2585" s="306">
        <v>572153.64</v>
      </c>
      <c r="H2585" s="307">
        <v>939429.55</v>
      </c>
      <c r="I2585" s="307">
        <v>14849.79</v>
      </c>
      <c r="J2585" s="307">
        <v>63206.13</v>
      </c>
      <c r="K2585" s="307">
        <v>861373.63</v>
      </c>
      <c r="L2585" s="365">
        <v>1.6081984074372095</v>
      </c>
      <c r="M2585" s="365">
        <v>11.889914647621183</v>
      </c>
      <c r="N2585" s="365">
        <v>5.8808982386929287</v>
      </c>
      <c r="O2585" s="365">
        <v>1.5054935768651232</v>
      </c>
      <c r="P2585" s="308"/>
      <c r="Q2585" s="308"/>
      <c r="R2585" s="308">
        <v>3</v>
      </c>
    </row>
    <row r="2586" spans="1:18" ht="48">
      <c r="A2586" s="304">
        <v>271</v>
      </c>
      <c r="B2586" s="301" t="s">
        <v>4624</v>
      </c>
      <c r="C2586" s="305" t="s">
        <v>4625</v>
      </c>
      <c r="D2586" s="306">
        <v>800810.38</v>
      </c>
      <c r="E2586" s="306">
        <v>1345.6</v>
      </c>
      <c r="F2586" s="306">
        <v>11612.44</v>
      </c>
      <c r="G2586" s="306">
        <v>787852.34</v>
      </c>
      <c r="H2586" s="307">
        <v>1265507.56</v>
      </c>
      <c r="I2586" s="307">
        <v>15999</v>
      </c>
      <c r="J2586" s="307">
        <v>68280.77</v>
      </c>
      <c r="K2586" s="307">
        <v>1181227.79</v>
      </c>
      <c r="L2586" s="365">
        <v>1.5802836621573262</v>
      </c>
      <c r="M2586" s="365">
        <v>11.889863258026161</v>
      </c>
      <c r="N2586" s="365">
        <v>5.8799675175932018</v>
      </c>
      <c r="O2586" s="365">
        <v>1.499300985765937</v>
      </c>
      <c r="P2586" s="308"/>
      <c r="Q2586" s="308"/>
      <c r="R2586" s="308">
        <v>3</v>
      </c>
    </row>
    <row r="2587" spans="1:18" ht="48">
      <c r="A2587" s="304">
        <v>272</v>
      </c>
      <c r="B2587" s="301" t="s">
        <v>4626</v>
      </c>
      <c r="C2587" s="305" t="s">
        <v>4627</v>
      </c>
      <c r="D2587" s="306">
        <v>1099938.42</v>
      </c>
      <c r="E2587" s="306">
        <v>1442.1</v>
      </c>
      <c r="F2587" s="306">
        <v>12477.17</v>
      </c>
      <c r="G2587" s="306">
        <v>1086019.1499999999</v>
      </c>
      <c r="H2587" s="307">
        <v>1716667.83</v>
      </c>
      <c r="I2587" s="307">
        <v>17146.37</v>
      </c>
      <c r="J2587" s="307">
        <v>73355.399999999994</v>
      </c>
      <c r="K2587" s="307">
        <v>1626166.06</v>
      </c>
      <c r="L2587" s="365">
        <v>1.5606944886969218</v>
      </c>
      <c r="M2587" s="365">
        <v>11.889862006795646</v>
      </c>
      <c r="N2587" s="365">
        <v>5.8791697155685139</v>
      </c>
      <c r="O2587" s="365">
        <v>1.4973640750257491</v>
      </c>
      <c r="P2587" s="308"/>
      <c r="Q2587" s="308"/>
      <c r="R2587" s="308">
        <v>3</v>
      </c>
    </row>
    <row r="2588" spans="1:18" ht="48">
      <c r="A2588" s="304">
        <v>273</v>
      </c>
      <c r="B2588" s="301" t="s">
        <v>4628</v>
      </c>
      <c r="C2588" s="305" t="s">
        <v>4629</v>
      </c>
      <c r="D2588" s="306">
        <v>1510604.16</v>
      </c>
      <c r="E2588" s="306">
        <v>1538.75</v>
      </c>
      <c r="F2588" s="306">
        <v>13341.91</v>
      </c>
      <c r="G2588" s="306">
        <v>1495723.5</v>
      </c>
      <c r="H2588" s="307">
        <v>2329365.91</v>
      </c>
      <c r="I2588" s="307">
        <v>18295.580000000002</v>
      </c>
      <c r="J2588" s="307">
        <v>78430.039999999994</v>
      </c>
      <c r="K2588" s="307">
        <v>2232640.29</v>
      </c>
      <c r="L2588" s="365">
        <v>1.5420094632865304</v>
      </c>
      <c r="M2588" s="365">
        <v>11.889897644191715</v>
      </c>
      <c r="N2588" s="365">
        <v>5.8784716730962803</v>
      </c>
      <c r="O2588" s="365">
        <v>1.4926824978012314</v>
      </c>
      <c r="P2588" s="308"/>
      <c r="Q2588" s="308"/>
      <c r="R2588" s="308">
        <v>3</v>
      </c>
    </row>
    <row r="2589" spans="1:18" ht="48">
      <c r="A2589" s="304">
        <v>274</v>
      </c>
      <c r="B2589" s="301" t="s">
        <v>4630</v>
      </c>
      <c r="C2589" s="305" t="s">
        <v>4631</v>
      </c>
      <c r="D2589" s="306">
        <v>2077763.4</v>
      </c>
      <c r="E2589" s="306">
        <v>1635.25</v>
      </c>
      <c r="F2589" s="306">
        <v>14206.64</v>
      </c>
      <c r="G2589" s="306">
        <v>2061921.51</v>
      </c>
      <c r="H2589" s="307">
        <v>3173753.33</v>
      </c>
      <c r="I2589" s="307">
        <v>19442.96</v>
      </c>
      <c r="J2589" s="307">
        <v>83504.67</v>
      </c>
      <c r="K2589" s="307">
        <v>3070805.7</v>
      </c>
      <c r="L2589" s="365">
        <v>1.5274854345783548</v>
      </c>
      <c r="M2589" s="365">
        <v>11.889900626815471</v>
      </c>
      <c r="N2589" s="365">
        <v>5.8778620419747387</v>
      </c>
      <c r="O2589" s="365">
        <v>1.4892932078680339</v>
      </c>
      <c r="P2589" s="308"/>
      <c r="Q2589" s="308"/>
      <c r="R2589" s="308">
        <v>3</v>
      </c>
    </row>
    <row r="2590" spans="1:18" ht="48">
      <c r="A2590" s="304">
        <v>275</v>
      </c>
      <c r="B2590" s="301" t="s">
        <v>4632</v>
      </c>
      <c r="C2590" s="305" t="s">
        <v>4633</v>
      </c>
      <c r="D2590" s="306">
        <v>2860789.75</v>
      </c>
      <c r="E2590" s="306">
        <v>1731.9</v>
      </c>
      <c r="F2590" s="306">
        <v>15071.38</v>
      </c>
      <c r="G2590" s="306">
        <v>2843986.47</v>
      </c>
      <c r="H2590" s="307">
        <v>4336123.75</v>
      </c>
      <c r="I2590" s="307">
        <v>20592.169999999998</v>
      </c>
      <c r="J2590" s="307">
        <v>88579.31</v>
      </c>
      <c r="K2590" s="307">
        <v>4226952.2699999996</v>
      </c>
      <c r="L2590" s="365">
        <v>1.5157086430416635</v>
      </c>
      <c r="M2590" s="365">
        <v>11.889930134534325</v>
      </c>
      <c r="N2590" s="365">
        <v>5.8773191306967245</v>
      </c>
      <c r="O2590" s="365">
        <v>1.4862772079221598</v>
      </c>
      <c r="P2590" s="308"/>
      <c r="Q2590" s="308"/>
      <c r="R2590" s="308">
        <v>3</v>
      </c>
    </row>
    <row r="2591" spans="1:18" ht="48">
      <c r="A2591" s="304">
        <v>276</v>
      </c>
      <c r="B2591" s="301" t="s">
        <v>4634</v>
      </c>
      <c r="C2591" s="305" t="s">
        <v>4635</v>
      </c>
      <c r="D2591" s="306">
        <v>3712684.31</v>
      </c>
      <c r="E2591" s="306">
        <v>1816.82</v>
      </c>
      <c r="F2591" s="306">
        <v>15936.11</v>
      </c>
      <c r="G2591" s="306">
        <v>3694931.38</v>
      </c>
      <c r="H2591" s="307">
        <v>5599702.5800000001</v>
      </c>
      <c r="I2591" s="307">
        <v>21601.86</v>
      </c>
      <c r="J2591" s="307">
        <v>93653.94</v>
      </c>
      <c r="K2591" s="307">
        <v>5484446.7800000003</v>
      </c>
      <c r="L2591" s="365">
        <v>1.5082625164001622</v>
      </c>
      <c r="M2591" s="365">
        <v>11.88992855648881</v>
      </c>
      <c r="N2591" s="365">
        <v>5.8768381995355199</v>
      </c>
      <c r="O2591" s="365">
        <v>1.4843162743661023</v>
      </c>
      <c r="P2591" s="308"/>
      <c r="Q2591" s="308"/>
      <c r="R2591" s="308">
        <v>3</v>
      </c>
    </row>
    <row r="2592" spans="1:18" ht="12.75">
      <c r="A2592" s="202" t="s">
        <v>4636</v>
      </c>
      <c r="B2592" s="201"/>
      <c r="C2592" s="201"/>
      <c r="D2592" s="201"/>
      <c r="E2592" s="201"/>
      <c r="F2592" s="201"/>
      <c r="G2592" s="201"/>
      <c r="H2592" s="201"/>
      <c r="I2592" s="201"/>
      <c r="J2592" s="201"/>
      <c r="K2592" s="201"/>
      <c r="L2592" s="201"/>
      <c r="M2592" s="201"/>
      <c r="N2592" s="201"/>
      <c r="O2592" s="201"/>
      <c r="P2592" s="201"/>
      <c r="Q2592" s="201"/>
      <c r="R2592" s="201"/>
    </row>
    <row r="2593" spans="1:18" ht="24">
      <c r="A2593" s="304">
        <v>277</v>
      </c>
      <c r="B2593" s="301" t="s">
        <v>4637</v>
      </c>
      <c r="C2593" s="305" t="s">
        <v>4636</v>
      </c>
      <c r="D2593" s="306">
        <v>357.85</v>
      </c>
      <c r="E2593" s="306">
        <v>56.66</v>
      </c>
      <c r="F2593" s="306">
        <v>301.19</v>
      </c>
      <c r="G2593" s="306"/>
      <c r="H2593" s="307">
        <v>2506.81</v>
      </c>
      <c r="I2593" s="307">
        <v>673.74</v>
      </c>
      <c r="J2593" s="307">
        <v>1833.07</v>
      </c>
      <c r="K2593" s="307"/>
      <c r="L2593" s="365">
        <v>7.0051977085370956</v>
      </c>
      <c r="M2593" s="365">
        <v>11.890928344511121</v>
      </c>
      <c r="N2593" s="365">
        <v>6.0860918357183174</v>
      </c>
      <c r="O2593" s="365" t="s">
        <v>138</v>
      </c>
      <c r="P2593" s="308"/>
      <c r="Q2593" s="308"/>
      <c r="R2593" s="308">
        <v>4</v>
      </c>
    </row>
    <row r="2594" spans="1:18" ht="26.25" customHeight="1">
      <c r="A2594" s="202" t="s">
        <v>4638</v>
      </c>
      <c r="B2594" s="201"/>
      <c r="C2594" s="201"/>
      <c r="D2594" s="201"/>
      <c r="E2594" s="201"/>
      <c r="F2594" s="201"/>
      <c r="G2594" s="201"/>
      <c r="H2594" s="201"/>
      <c r="I2594" s="201"/>
      <c r="J2594" s="201"/>
      <c r="K2594" s="201"/>
      <c r="L2594" s="201"/>
      <c r="M2594" s="201"/>
      <c r="N2594" s="201"/>
      <c r="O2594" s="201"/>
      <c r="P2594" s="201"/>
      <c r="Q2594" s="201"/>
      <c r="R2594" s="201"/>
    </row>
    <row r="2595" spans="1:18" ht="96">
      <c r="A2595" s="304">
        <v>278</v>
      </c>
      <c r="B2595" s="301" t="s">
        <v>4639</v>
      </c>
      <c r="C2595" s="305" t="s">
        <v>4640</v>
      </c>
      <c r="D2595" s="306">
        <v>20141.259999999998</v>
      </c>
      <c r="E2595" s="306">
        <v>3028.66</v>
      </c>
      <c r="F2595" s="306">
        <v>11131.27</v>
      </c>
      <c r="G2595" s="306">
        <v>5981.33</v>
      </c>
      <c r="H2595" s="307">
        <v>120994.61</v>
      </c>
      <c r="I2595" s="307">
        <v>36010.629999999997</v>
      </c>
      <c r="J2595" s="307">
        <v>66147.28</v>
      </c>
      <c r="K2595" s="307">
        <v>18836.7</v>
      </c>
      <c r="L2595" s="365">
        <v>6.0073009335066434</v>
      </c>
      <c r="M2595" s="365">
        <v>11.88995463340223</v>
      </c>
      <c r="N2595" s="365">
        <v>5.9424737698393804</v>
      </c>
      <c r="O2595" s="365">
        <v>3.1492494144278949</v>
      </c>
      <c r="P2595" s="308"/>
      <c r="Q2595" s="308"/>
      <c r="R2595" s="308">
        <v>5</v>
      </c>
    </row>
    <row r="2596" spans="1:18" ht="84">
      <c r="A2596" s="304">
        <v>279</v>
      </c>
      <c r="B2596" s="301" t="s">
        <v>4641</v>
      </c>
      <c r="C2596" s="305" t="s">
        <v>4642</v>
      </c>
      <c r="D2596" s="306">
        <v>23816.54</v>
      </c>
      <c r="E2596" s="306">
        <v>3166.35</v>
      </c>
      <c r="F2596" s="306">
        <v>12153.25</v>
      </c>
      <c r="G2596" s="306">
        <v>8496.94</v>
      </c>
      <c r="H2596" s="307">
        <v>134947.74</v>
      </c>
      <c r="I2596" s="307">
        <v>37647.75</v>
      </c>
      <c r="J2596" s="307">
        <v>71542.86</v>
      </c>
      <c r="K2596" s="307">
        <v>25757.13</v>
      </c>
      <c r="L2596" s="365">
        <v>5.6661353832252708</v>
      </c>
      <c r="M2596" s="365">
        <v>11.889952153110048</v>
      </c>
      <c r="N2596" s="365">
        <v>5.8867265957665644</v>
      </c>
      <c r="O2596" s="365">
        <v>3.0313418713089653</v>
      </c>
      <c r="P2596" s="308"/>
      <c r="Q2596" s="308"/>
      <c r="R2596" s="308">
        <v>5</v>
      </c>
    </row>
    <row r="2597" spans="1:18" ht="96">
      <c r="A2597" s="304">
        <v>280</v>
      </c>
      <c r="B2597" s="301" t="s">
        <v>4643</v>
      </c>
      <c r="C2597" s="305" t="s">
        <v>4644</v>
      </c>
      <c r="D2597" s="306">
        <v>34373.57</v>
      </c>
      <c r="E2597" s="306">
        <v>3441.73</v>
      </c>
      <c r="F2597" s="306">
        <v>14197.21</v>
      </c>
      <c r="G2597" s="306">
        <v>16734.63</v>
      </c>
      <c r="H2597" s="307">
        <v>171646.29</v>
      </c>
      <c r="I2597" s="307">
        <v>40921.99</v>
      </c>
      <c r="J2597" s="307">
        <v>82334.02</v>
      </c>
      <c r="K2597" s="307">
        <v>48390.28</v>
      </c>
      <c r="L2597" s="365">
        <v>4.9935543500427801</v>
      </c>
      <c r="M2597" s="365">
        <v>11.889947787885744</v>
      </c>
      <c r="N2597" s="365">
        <v>5.7993098644029359</v>
      </c>
      <c r="O2597" s="365">
        <v>2.8916253302283943</v>
      </c>
      <c r="P2597" s="308"/>
      <c r="Q2597" s="308"/>
      <c r="R2597" s="308">
        <v>5</v>
      </c>
    </row>
    <row r="2598" spans="1:18" ht="96">
      <c r="A2598" s="304">
        <v>281</v>
      </c>
      <c r="B2598" s="301" t="s">
        <v>4645</v>
      </c>
      <c r="C2598" s="305" t="s">
        <v>4646</v>
      </c>
      <c r="D2598" s="306">
        <v>39150.589999999997</v>
      </c>
      <c r="E2598" s="306">
        <v>3304.04</v>
      </c>
      <c r="F2598" s="306">
        <v>13175.23</v>
      </c>
      <c r="G2598" s="306">
        <v>22671.32</v>
      </c>
      <c r="H2598" s="307">
        <v>180867.91</v>
      </c>
      <c r="I2598" s="307">
        <v>39284.870000000003</v>
      </c>
      <c r="J2598" s="307">
        <v>76938.44</v>
      </c>
      <c r="K2598" s="307">
        <v>64644.6</v>
      </c>
      <c r="L2598" s="365">
        <v>4.6198003657160731</v>
      </c>
      <c r="M2598" s="365">
        <v>11.88994987954141</v>
      </c>
      <c r="N2598" s="365">
        <v>5.8396278471039977</v>
      </c>
      <c r="O2598" s="365">
        <v>2.8513822750505926</v>
      </c>
      <c r="P2598" s="308"/>
      <c r="Q2598" s="308"/>
      <c r="R2598" s="308">
        <v>5</v>
      </c>
    </row>
    <row r="2599" spans="1:18" ht="96">
      <c r="A2599" s="304">
        <v>282</v>
      </c>
      <c r="B2599" s="301" t="s">
        <v>4647</v>
      </c>
      <c r="C2599" s="305" t="s">
        <v>4648</v>
      </c>
      <c r="D2599" s="306">
        <v>49211.66</v>
      </c>
      <c r="E2599" s="306">
        <v>3917.25</v>
      </c>
      <c r="F2599" s="306">
        <v>16600.990000000002</v>
      </c>
      <c r="G2599" s="306">
        <v>28693.42</v>
      </c>
      <c r="H2599" s="307">
        <v>223244.03</v>
      </c>
      <c r="I2599" s="307">
        <v>46575.86</v>
      </c>
      <c r="J2599" s="307">
        <v>95442.82</v>
      </c>
      <c r="K2599" s="307">
        <v>81225.350000000006</v>
      </c>
      <c r="L2599" s="365">
        <v>4.5364051934033514</v>
      </c>
      <c r="M2599" s="365">
        <v>11.889938094326377</v>
      </c>
      <c r="N2599" s="365">
        <v>5.7492245944368374</v>
      </c>
      <c r="O2599" s="365">
        <v>2.8308005807603278</v>
      </c>
      <c r="P2599" s="308"/>
      <c r="Q2599" s="308"/>
      <c r="R2599" s="308">
        <v>5</v>
      </c>
    </row>
    <row r="2600" spans="1:18" ht="96">
      <c r="A2600" s="304">
        <v>283</v>
      </c>
      <c r="B2600" s="301" t="s">
        <v>4649</v>
      </c>
      <c r="C2600" s="305" t="s">
        <v>4650</v>
      </c>
      <c r="D2600" s="306">
        <v>52803.59</v>
      </c>
      <c r="E2600" s="306">
        <v>3641.87</v>
      </c>
      <c r="F2600" s="306">
        <v>14557.03</v>
      </c>
      <c r="G2600" s="306">
        <v>34604.69</v>
      </c>
      <c r="H2600" s="307">
        <v>225340.76</v>
      </c>
      <c r="I2600" s="307">
        <v>43301.62</v>
      </c>
      <c r="J2600" s="307">
        <v>84651.66</v>
      </c>
      <c r="K2600" s="307">
        <v>97387.48</v>
      </c>
      <c r="L2600" s="365">
        <v>4.2675272647181757</v>
      </c>
      <c r="M2600" s="365">
        <v>11.889941156603614</v>
      </c>
      <c r="N2600" s="365">
        <v>5.8151738369708657</v>
      </c>
      <c r="O2600" s="365">
        <v>2.8142855780531479</v>
      </c>
      <c r="P2600" s="308"/>
      <c r="Q2600" s="308"/>
      <c r="R2600" s="308">
        <v>5</v>
      </c>
    </row>
    <row r="2601" spans="1:18" ht="84">
      <c r="A2601" s="304">
        <v>284</v>
      </c>
      <c r="B2601" s="301" t="s">
        <v>4651</v>
      </c>
      <c r="C2601" s="305" t="s">
        <v>4652</v>
      </c>
      <c r="D2601" s="306">
        <v>70189.119999999995</v>
      </c>
      <c r="E2601" s="306">
        <v>4192.62</v>
      </c>
      <c r="F2601" s="306">
        <v>22175.35</v>
      </c>
      <c r="G2601" s="306">
        <v>43821.15</v>
      </c>
      <c r="H2601" s="307">
        <v>294644.03999999998</v>
      </c>
      <c r="I2601" s="307">
        <v>49850.09</v>
      </c>
      <c r="J2601" s="307">
        <v>121764.14</v>
      </c>
      <c r="K2601" s="307">
        <v>123029.81</v>
      </c>
      <c r="L2601" s="365">
        <v>4.1978591553790672</v>
      </c>
      <c r="M2601" s="365">
        <v>11.889961408379484</v>
      </c>
      <c r="N2601" s="365">
        <v>5.4909681245166366</v>
      </c>
      <c r="O2601" s="365">
        <v>2.8075440740373083</v>
      </c>
      <c r="P2601" s="308"/>
      <c r="Q2601" s="308"/>
      <c r="R2601" s="308">
        <v>5</v>
      </c>
    </row>
    <row r="2602" spans="1:18" ht="84">
      <c r="A2602" s="304">
        <v>285</v>
      </c>
      <c r="B2602" s="301" t="s">
        <v>4653</v>
      </c>
      <c r="C2602" s="305" t="s">
        <v>4654</v>
      </c>
      <c r="D2602" s="306">
        <v>68122.64</v>
      </c>
      <c r="E2602" s="306">
        <v>3917.25</v>
      </c>
      <c r="F2602" s="306">
        <v>19542.990000000002</v>
      </c>
      <c r="G2602" s="306">
        <v>44662.400000000001</v>
      </c>
      <c r="H2602" s="307">
        <v>279614.02</v>
      </c>
      <c r="I2602" s="307">
        <v>46575.86</v>
      </c>
      <c r="J2602" s="307">
        <v>108384.62</v>
      </c>
      <c r="K2602" s="307">
        <v>124653.54</v>
      </c>
      <c r="L2602" s="365">
        <v>4.1045681729304677</v>
      </c>
      <c r="M2602" s="365">
        <v>11.889938094326377</v>
      </c>
      <c r="N2602" s="365">
        <v>5.5459589346358973</v>
      </c>
      <c r="O2602" s="365">
        <v>2.7910175001791213</v>
      </c>
      <c r="P2602" s="308"/>
      <c r="Q2602" s="308"/>
      <c r="R2602" s="308">
        <v>5</v>
      </c>
    </row>
    <row r="2603" spans="1:18" ht="84">
      <c r="A2603" s="304">
        <v>286</v>
      </c>
      <c r="B2603" s="301" t="s">
        <v>4655</v>
      </c>
      <c r="C2603" s="305" t="s">
        <v>4656</v>
      </c>
      <c r="D2603" s="306">
        <v>99418.98</v>
      </c>
      <c r="E2603" s="306">
        <v>4605.1899999999996</v>
      </c>
      <c r="F2603" s="306">
        <v>26516.28</v>
      </c>
      <c r="G2603" s="306">
        <v>68297.509999999995</v>
      </c>
      <c r="H2603" s="307">
        <v>388548.62</v>
      </c>
      <c r="I2603" s="307">
        <v>54755.48</v>
      </c>
      <c r="J2603" s="307">
        <v>144384.5</v>
      </c>
      <c r="K2603" s="307">
        <v>189408.64000000001</v>
      </c>
      <c r="L2603" s="365">
        <v>3.9081935863755595</v>
      </c>
      <c r="M2603" s="365">
        <v>11.889950251781144</v>
      </c>
      <c r="N2603" s="365">
        <v>5.4451265411286958</v>
      </c>
      <c r="O2603" s="365">
        <v>2.7732876352300404</v>
      </c>
      <c r="P2603" s="308"/>
      <c r="Q2603" s="308"/>
      <c r="R2603" s="308">
        <v>5</v>
      </c>
    </row>
    <row r="2604" spans="1:18" ht="84">
      <c r="A2604" s="304">
        <v>287</v>
      </c>
      <c r="B2604" s="301" t="s">
        <v>4657</v>
      </c>
      <c r="C2604" s="305" t="s">
        <v>4658</v>
      </c>
      <c r="D2604" s="306">
        <v>93533.8</v>
      </c>
      <c r="E2604" s="306">
        <v>4192.12</v>
      </c>
      <c r="F2604" s="306">
        <v>22567.74</v>
      </c>
      <c r="G2604" s="306">
        <v>66773.94</v>
      </c>
      <c r="H2604" s="307">
        <v>360119.74</v>
      </c>
      <c r="I2604" s="307">
        <v>49844.13</v>
      </c>
      <c r="J2604" s="307">
        <v>124315.22</v>
      </c>
      <c r="K2604" s="307">
        <v>185960.39</v>
      </c>
      <c r="L2604" s="365">
        <v>3.8501562002185303</v>
      </c>
      <c r="M2604" s="365">
        <v>11.889957825634761</v>
      </c>
      <c r="N2604" s="365">
        <v>5.5085365216011883</v>
      </c>
      <c r="O2604" s="365">
        <v>2.7849246277814368</v>
      </c>
      <c r="P2604" s="308"/>
      <c r="Q2604" s="308"/>
      <c r="R2604" s="308">
        <v>5</v>
      </c>
    </row>
    <row r="2605" spans="1:18" ht="84">
      <c r="A2605" s="304">
        <v>288</v>
      </c>
      <c r="B2605" s="301" t="s">
        <v>4659</v>
      </c>
      <c r="C2605" s="305" t="s">
        <v>4660</v>
      </c>
      <c r="D2605" s="306">
        <v>127483.44</v>
      </c>
      <c r="E2605" s="306">
        <v>6009.29</v>
      </c>
      <c r="F2605" s="306">
        <v>36842.769999999997</v>
      </c>
      <c r="G2605" s="306">
        <v>84631.38</v>
      </c>
      <c r="H2605" s="307">
        <v>500878.18</v>
      </c>
      <c r="I2605" s="307">
        <v>71450.210000000006</v>
      </c>
      <c r="J2605" s="307">
        <v>194044.82</v>
      </c>
      <c r="K2605" s="307">
        <v>235383.15</v>
      </c>
      <c r="L2605" s="365">
        <v>3.9289666171543534</v>
      </c>
      <c r="M2605" s="365">
        <v>11.889958713924608</v>
      </c>
      <c r="N2605" s="365">
        <v>5.2668357998054987</v>
      </c>
      <c r="O2605" s="365">
        <v>2.7812751015049026</v>
      </c>
      <c r="P2605" s="308"/>
      <c r="Q2605" s="308"/>
      <c r="R2605" s="308">
        <v>5</v>
      </c>
    </row>
    <row r="2606" spans="1:18" ht="84">
      <c r="A2606" s="304">
        <v>289</v>
      </c>
      <c r="B2606" s="301" t="s">
        <v>4661</v>
      </c>
      <c r="C2606" s="305" t="s">
        <v>4662</v>
      </c>
      <c r="D2606" s="306">
        <v>124476.26</v>
      </c>
      <c r="E2606" s="306">
        <v>5592.84</v>
      </c>
      <c r="F2606" s="306">
        <v>32365.78</v>
      </c>
      <c r="G2606" s="306">
        <v>86517.64</v>
      </c>
      <c r="H2606" s="307">
        <v>477219.35</v>
      </c>
      <c r="I2606" s="307">
        <v>66498.600000000006</v>
      </c>
      <c r="J2606" s="307">
        <v>171640.52</v>
      </c>
      <c r="K2606" s="307">
        <v>239080.23</v>
      </c>
      <c r="L2606" s="365">
        <v>3.8338181915170009</v>
      </c>
      <c r="M2606" s="365">
        <v>11.889952153110048</v>
      </c>
      <c r="N2606" s="365">
        <v>5.3031479544135811</v>
      </c>
      <c r="O2606" s="365">
        <v>2.7633697590456698</v>
      </c>
      <c r="P2606" s="308"/>
      <c r="Q2606" s="308"/>
      <c r="R2606" s="308">
        <v>5</v>
      </c>
    </row>
    <row r="2607" spans="1:18" ht="84">
      <c r="A2607" s="304">
        <v>290</v>
      </c>
      <c r="B2607" s="301" t="s">
        <v>4663</v>
      </c>
      <c r="C2607" s="305" t="s">
        <v>4664</v>
      </c>
      <c r="D2607" s="306">
        <v>150328.95000000001</v>
      </c>
      <c r="E2607" s="306">
        <v>6288.56</v>
      </c>
      <c r="F2607" s="306">
        <v>39819.67</v>
      </c>
      <c r="G2607" s="306">
        <v>104220.72</v>
      </c>
      <c r="H2607" s="307">
        <v>573013.4</v>
      </c>
      <c r="I2607" s="307">
        <v>74770.67</v>
      </c>
      <c r="J2607" s="307">
        <v>209033.66</v>
      </c>
      <c r="K2607" s="307">
        <v>289209.07</v>
      </c>
      <c r="L2607" s="365">
        <v>3.8117302089850291</v>
      </c>
      <c r="M2607" s="365">
        <v>11.889950958566031</v>
      </c>
      <c r="N2607" s="365">
        <v>5.2495075926043588</v>
      </c>
      <c r="O2607" s="365">
        <v>2.7749671082679144</v>
      </c>
      <c r="P2607" s="308"/>
      <c r="Q2607" s="308"/>
      <c r="R2607" s="308">
        <v>5</v>
      </c>
    </row>
    <row r="2608" spans="1:18" ht="84">
      <c r="A2608" s="304">
        <v>291</v>
      </c>
      <c r="B2608" s="301" t="s">
        <v>4665</v>
      </c>
      <c r="C2608" s="305" t="s">
        <v>4666</v>
      </c>
      <c r="D2608" s="306">
        <v>146995.62</v>
      </c>
      <c r="E2608" s="306">
        <v>6016.57</v>
      </c>
      <c r="F2608" s="306">
        <v>36880.36</v>
      </c>
      <c r="G2608" s="306">
        <v>104098.69</v>
      </c>
      <c r="H2608" s="307">
        <v>554610.54</v>
      </c>
      <c r="I2608" s="307">
        <v>71536.69</v>
      </c>
      <c r="J2608" s="307">
        <v>194314.16</v>
      </c>
      <c r="K2608" s="307">
        <v>288759.69</v>
      </c>
      <c r="L2608" s="365">
        <v>3.7729732355290588</v>
      </c>
      <c r="M2608" s="365">
        <v>11.889945600234022</v>
      </c>
      <c r="N2608" s="365">
        <v>5.2687706952969009</v>
      </c>
      <c r="O2608" s="365">
        <v>2.7739032066589888</v>
      </c>
      <c r="P2608" s="308"/>
      <c r="Q2608" s="308"/>
      <c r="R2608" s="308">
        <v>5</v>
      </c>
    </row>
    <row r="2609" spans="1:18" ht="84">
      <c r="A2609" s="304">
        <v>292</v>
      </c>
      <c r="B2609" s="301" t="s">
        <v>4667</v>
      </c>
      <c r="C2609" s="305" t="s">
        <v>4668</v>
      </c>
      <c r="D2609" s="306">
        <v>182040.83</v>
      </c>
      <c r="E2609" s="306">
        <v>6839.32</v>
      </c>
      <c r="F2609" s="306">
        <v>45752.71</v>
      </c>
      <c r="G2609" s="306">
        <v>129448.8</v>
      </c>
      <c r="H2609" s="307">
        <v>678656.59</v>
      </c>
      <c r="I2609" s="307">
        <v>81319.14</v>
      </c>
      <c r="J2609" s="307">
        <v>238732.7</v>
      </c>
      <c r="K2609" s="307">
        <v>358604.75</v>
      </c>
      <c r="L2609" s="365">
        <v>3.7280460103373514</v>
      </c>
      <c r="M2609" s="365">
        <v>11.889945199230333</v>
      </c>
      <c r="N2609" s="365">
        <v>5.217892011205457</v>
      </c>
      <c r="O2609" s="365">
        <v>2.7702439111061672</v>
      </c>
      <c r="P2609" s="308"/>
      <c r="Q2609" s="308"/>
      <c r="R2609" s="308">
        <v>5</v>
      </c>
    </row>
    <row r="2610" spans="1:18" ht="12.75">
      <c r="A2610" s="202" t="s">
        <v>4669</v>
      </c>
      <c r="B2610" s="201"/>
      <c r="C2610" s="201"/>
      <c r="D2610" s="201"/>
      <c r="E2610" s="201"/>
      <c r="F2610" s="201"/>
      <c r="G2610" s="201"/>
      <c r="H2610" s="201"/>
      <c r="I2610" s="201"/>
      <c r="J2610" s="201"/>
      <c r="K2610" s="201"/>
      <c r="L2610" s="201"/>
      <c r="M2610" s="201"/>
      <c r="N2610" s="201"/>
      <c r="O2610" s="201"/>
      <c r="P2610" s="201"/>
      <c r="Q2610" s="201"/>
      <c r="R2610" s="201"/>
    </row>
    <row r="2611" spans="1:18" ht="84">
      <c r="A2611" s="304">
        <v>293</v>
      </c>
      <c r="B2611" s="301" t="s">
        <v>4670</v>
      </c>
      <c r="C2611" s="305" t="s">
        <v>4671</v>
      </c>
      <c r="D2611" s="306">
        <v>13908.79</v>
      </c>
      <c r="E2611" s="306">
        <v>2292.81</v>
      </c>
      <c r="F2611" s="306">
        <v>7174.9</v>
      </c>
      <c r="G2611" s="306">
        <v>4441.08</v>
      </c>
      <c r="H2611" s="307">
        <v>87773.07</v>
      </c>
      <c r="I2611" s="307">
        <v>27261.439999999999</v>
      </c>
      <c r="J2611" s="307">
        <v>45878.26</v>
      </c>
      <c r="K2611" s="307">
        <v>14633.37</v>
      </c>
      <c r="L2611" s="365">
        <v>6.3106186807047919</v>
      </c>
      <c r="M2611" s="365">
        <v>11.889969077245825</v>
      </c>
      <c r="N2611" s="365">
        <v>6.3942716971665119</v>
      </c>
      <c r="O2611" s="365">
        <v>3.2950025669431762</v>
      </c>
      <c r="P2611" s="308"/>
      <c r="Q2611" s="308"/>
      <c r="R2611" s="308">
        <v>6</v>
      </c>
    </row>
    <row r="2612" spans="1:18" ht="84">
      <c r="A2612" s="304">
        <v>294</v>
      </c>
      <c r="B2612" s="301" t="s">
        <v>4672</v>
      </c>
      <c r="C2612" s="305" t="s">
        <v>4673</v>
      </c>
      <c r="D2612" s="306">
        <v>18208.87</v>
      </c>
      <c r="E2612" s="306">
        <v>2347.4899999999998</v>
      </c>
      <c r="F2612" s="306">
        <v>7436.23</v>
      </c>
      <c r="G2612" s="306">
        <v>8425.15</v>
      </c>
      <c r="H2612" s="307">
        <v>100893.22</v>
      </c>
      <c r="I2612" s="307">
        <v>27911.52</v>
      </c>
      <c r="J2612" s="307">
        <v>47426.18</v>
      </c>
      <c r="K2612" s="307">
        <v>25555.52</v>
      </c>
      <c r="L2612" s="365">
        <v>5.5408830970840039</v>
      </c>
      <c r="M2612" s="365">
        <v>11.889942023182209</v>
      </c>
      <c r="N2612" s="365">
        <v>6.3777182792893718</v>
      </c>
      <c r="O2612" s="365">
        <v>3.0332421381221701</v>
      </c>
      <c r="P2612" s="308"/>
      <c r="Q2612" s="308"/>
      <c r="R2612" s="308">
        <v>6</v>
      </c>
    </row>
    <row r="2613" spans="1:18" ht="84">
      <c r="A2613" s="304">
        <v>295</v>
      </c>
      <c r="B2613" s="301" t="s">
        <v>4674</v>
      </c>
      <c r="C2613" s="305" t="s">
        <v>4675</v>
      </c>
      <c r="D2613" s="306">
        <v>26717.119999999999</v>
      </c>
      <c r="E2613" s="306">
        <v>2401.91</v>
      </c>
      <c r="F2613" s="306">
        <v>7697.56</v>
      </c>
      <c r="G2613" s="306">
        <v>16617.650000000001</v>
      </c>
      <c r="H2613" s="307">
        <v>125549.25</v>
      </c>
      <c r="I2613" s="307">
        <v>28558.61</v>
      </c>
      <c r="J2613" s="307">
        <v>48974.1</v>
      </c>
      <c r="K2613" s="307">
        <v>48016.54</v>
      </c>
      <c r="L2613" s="365">
        <v>4.6992059772909656</v>
      </c>
      <c r="M2613" s="365">
        <v>11.889958408100222</v>
      </c>
      <c r="N2613" s="365">
        <v>6.3622888291874302</v>
      </c>
      <c r="O2613" s="365">
        <v>2.8894903912406384</v>
      </c>
      <c r="P2613" s="308"/>
      <c r="Q2613" s="308"/>
      <c r="R2613" s="308">
        <v>6</v>
      </c>
    </row>
    <row r="2614" spans="1:18" ht="84">
      <c r="A2614" s="304">
        <v>296</v>
      </c>
      <c r="B2614" s="301" t="s">
        <v>4676</v>
      </c>
      <c r="C2614" s="305" t="s">
        <v>4677</v>
      </c>
      <c r="D2614" s="306">
        <v>40081.480000000003</v>
      </c>
      <c r="E2614" s="306">
        <v>2732.22</v>
      </c>
      <c r="F2614" s="306">
        <v>8819.83</v>
      </c>
      <c r="G2614" s="306">
        <v>28529.43</v>
      </c>
      <c r="H2614" s="307">
        <v>169592.53</v>
      </c>
      <c r="I2614" s="307">
        <v>32485.91</v>
      </c>
      <c r="J2614" s="307">
        <v>56430.94</v>
      </c>
      <c r="K2614" s="307">
        <v>80675.679999999993</v>
      </c>
      <c r="L2614" s="365">
        <v>4.2311943071962412</v>
      </c>
      <c r="M2614" s="365">
        <v>11.889931996691336</v>
      </c>
      <c r="N2614" s="365">
        <v>6.3981890807419193</v>
      </c>
      <c r="O2614" s="365">
        <v>2.8278055327428553</v>
      </c>
      <c r="P2614" s="308"/>
      <c r="Q2614" s="308"/>
      <c r="R2614" s="308">
        <v>6</v>
      </c>
    </row>
    <row r="2615" spans="1:18" ht="84">
      <c r="A2615" s="304">
        <v>297</v>
      </c>
      <c r="B2615" s="301" t="s">
        <v>4678</v>
      </c>
      <c r="C2615" s="305" t="s">
        <v>4679</v>
      </c>
      <c r="D2615" s="306">
        <v>46360.73</v>
      </c>
      <c r="E2615" s="306">
        <v>2786.89</v>
      </c>
      <c r="F2615" s="306">
        <v>9081.16</v>
      </c>
      <c r="G2615" s="306">
        <v>34492.68</v>
      </c>
      <c r="H2615" s="307">
        <v>188139.08</v>
      </c>
      <c r="I2615" s="307">
        <v>33135.980000000003</v>
      </c>
      <c r="J2615" s="307">
        <v>57978.86</v>
      </c>
      <c r="K2615" s="307">
        <v>97024.24</v>
      </c>
      <c r="L2615" s="365">
        <v>4.0581561161784983</v>
      </c>
      <c r="M2615" s="365">
        <v>11.889949011263454</v>
      </c>
      <c r="N2615" s="365">
        <v>6.3845213607072226</v>
      </c>
      <c r="O2615" s="365">
        <v>2.8128936342435558</v>
      </c>
      <c r="P2615" s="308"/>
      <c r="Q2615" s="308"/>
      <c r="R2615" s="308">
        <v>6</v>
      </c>
    </row>
    <row r="2616" spans="1:18" ht="84">
      <c r="A2616" s="304">
        <v>298</v>
      </c>
      <c r="B2616" s="301" t="s">
        <v>4680</v>
      </c>
      <c r="C2616" s="305" t="s">
        <v>4681</v>
      </c>
      <c r="D2616" s="306">
        <v>79663.58</v>
      </c>
      <c r="E2616" s="306">
        <v>3122.71</v>
      </c>
      <c r="F2616" s="306">
        <v>10236</v>
      </c>
      <c r="G2616" s="306">
        <v>66304.87</v>
      </c>
      <c r="H2616" s="307">
        <v>287027.81</v>
      </c>
      <c r="I2616" s="307">
        <v>37128.879999999997</v>
      </c>
      <c r="J2616" s="307">
        <v>65669.14</v>
      </c>
      <c r="K2616" s="307">
        <v>184229.79</v>
      </c>
      <c r="L2616" s="365">
        <v>3.6029991371213796</v>
      </c>
      <c r="M2616" s="365">
        <v>11.889954558700614</v>
      </c>
      <c r="N2616" s="365">
        <v>6.4155080109417737</v>
      </c>
      <c r="O2616" s="365">
        <v>2.7785257704298343</v>
      </c>
      <c r="P2616" s="308"/>
      <c r="Q2616" s="308"/>
      <c r="R2616" s="308">
        <v>6</v>
      </c>
    </row>
    <row r="2617" spans="1:18" ht="84">
      <c r="A2617" s="304">
        <v>299</v>
      </c>
      <c r="B2617" s="301" t="s">
        <v>4682</v>
      </c>
      <c r="C2617" s="305" t="s">
        <v>4683</v>
      </c>
      <c r="D2617" s="306">
        <v>79984.56</v>
      </c>
      <c r="E2617" s="306">
        <v>3177.39</v>
      </c>
      <c r="F2617" s="306">
        <v>10497.33</v>
      </c>
      <c r="G2617" s="306">
        <v>66309.84</v>
      </c>
      <c r="H2617" s="307">
        <v>289236.3</v>
      </c>
      <c r="I2617" s="307">
        <v>37778.959999999999</v>
      </c>
      <c r="J2617" s="307">
        <v>67217.06</v>
      </c>
      <c r="K2617" s="307">
        <v>184240.28</v>
      </c>
      <c r="L2617" s="365">
        <v>3.6161516672717835</v>
      </c>
      <c r="M2617" s="365">
        <v>11.889934820717633</v>
      </c>
      <c r="N2617" s="365">
        <v>6.403253017672113</v>
      </c>
      <c r="O2617" s="365">
        <v>2.7784757134084477</v>
      </c>
      <c r="P2617" s="308"/>
      <c r="Q2617" s="308"/>
      <c r="R2617" s="308">
        <v>6</v>
      </c>
    </row>
    <row r="2618" spans="1:18" ht="84">
      <c r="A2618" s="304">
        <v>300</v>
      </c>
      <c r="B2618" s="301" t="s">
        <v>4684</v>
      </c>
      <c r="C2618" s="305" t="s">
        <v>4685</v>
      </c>
      <c r="D2618" s="306">
        <v>103621.5</v>
      </c>
      <c r="E2618" s="306">
        <v>4514.1499999999996</v>
      </c>
      <c r="F2618" s="306">
        <v>15453.05</v>
      </c>
      <c r="G2618" s="306">
        <v>83654.3</v>
      </c>
      <c r="H2618" s="307">
        <v>381528.59</v>
      </c>
      <c r="I2618" s="307">
        <v>53673.02</v>
      </c>
      <c r="J2618" s="307">
        <v>96080.85</v>
      </c>
      <c r="K2618" s="307">
        <v>231774.72</v>
      </c>
      <c r="L2618" s="365">
        <v>3.6819442876237076</v>
      </c>
      <c r="M2618" s="365">
        <v>11.889950489017867</v>
      </c>
      <c r="N2618" s="365">
        <v>6.2175978204949836</v>
      </c>
      <c r="O2618" s="365">
        <v>2.7706252995960758</v>
      </c>
      <c r="P2618" s="308"/>
      <c r="Q2618" s="308"/>
      <c r="R2618" s="308">
        <v>6</v>
      </c>
    </row>
    <row r="2619" spans="1:18" ht="84">
      <c r="A2619" s="304">
        <v>301</v>
      </c>
      <c r="B2619" s="301" t="s">
        <v>4686</v>
      </c>
      <c r="C2619" s="305" t="s">
        <v>4687</v>
      </c>
      <c r="D2619" s="306">
        <v>123457.37</v>
      </c>
      <c r="E2619" s="306">
        <v>4576.1000000000004</v>
      </c>
      <c r="F2619" s="306">
        <v>15751.97</v>
      </c>
      <c r="G2619" s="306">
        <v>103129.3</v>
      </c>
      <c r="H2619" s="307">
        <v>437475.17</v>
      </c>
      <c r="I2619" s="307">
        <v>54409.57</v>
      </c>
      <c r="J2619" s="307">
        <v>97898.11</v>
      </c>
      <c r="K2619" s="307">
        <v>285167.49</v>
      </c>
      <c r="L2619" s="365">
        <v>3.5435322330291013</v>
      </c>
      <c r="M2619" s="365">
        <v>11.889943401586503</v>
      </c>
      <c r="N2619" s="365">
        <v>6.2149756506646474</v>
      </c>
      <c r="O2619" s="365">
        <v>2.7651452109148416</v>
      </c>
      <c r="P2619" s="308"/>
      <c r="Q2619" s="308"/>
      <c r="R2619" s="308">
        <v>6</v>
      </c>
    </row>
    <row r="2620" spans="1:18" ht="84">
      <c r="A2620" s="304">
        <v>302</v>
      </c>
      <c r="B2620" s="301" t="s">
        <v>4688</v>
      </c>
      <c r="C2620" s="305" t="s">
        <v>4689</v>
      </c>
      <c r="D2620" s="306">
        <v>174894.55</v>
      </c>
      <c r="E2620" s="306">
        <v>4900.88</v>
      </c>
      <c r="F2620" s="306">
        <v>16927.84</v>
      </c>
      <c r="G2620" s="306">
        <v>153065.82999999999</v>
      </c>
      <c r="H2620" s="307">
        <v>586351.52</v>
      </c>
      <c r="I2620" s="307">
        <v>58271.26</v>
      </c>
      <c r="J2620" s="307">
        <v>106000.12</v>
      </c>
      <c r="K2620" s="307">
        <v>422080.14</v>
      </c>
      <c r="L2620" s="365">
        <v>3.3526002954351641</v>
      </c>
      <c r="M2620" s="365">
        <v>11.889958538058471</v>
      </c>
      <c r="N2620" s="365">
        <v>6.2618810196693726</v>
      </c>
      <c r="O2620" s="365">
        <v>2.7575072764443904</v>
      </c>
      <c r="P2620" s="308"/>
      <c r="Q2620" s="308"/>
      <c r="R2620" s="308">
        <v>6</v>
      </c>
    </row>
    <row r="2621" spans="1:18" ht="84">
      <c r="A2621" s="304">
        <v>303</v>
      </c>
      <c r="B2621" s="301" t="s">
        <v>4690</v>
      </c>
      <c r="C2621" s="305" t="s">
        <v>4691</v>
      </c>
      <c r="D2621" s="306">
        <v>216551.83</v>
      </c>
      <c r="E2621" s="306">
        <v>4965.34</v>
      </c>
      <c r="F2621" s="306">
        <v>17241.79</v>
      </c>
      <c r="G2621" s="306">
        <v>194344.7</v>
      </c>
      <c r="H2621" s="307">
        <v>702218.99</v>
      </c>
      <c r="I2621" s="307">
        <v>59037.64</v>
      </c>
      <c r="J2621" s="307">
        <v>107925.12</v>
      </c>
      <c r="K2621" s="307">
        <v>535256.23</v>
      </c>
      <c r="L2621" s="365">
        <v>3.2427294195574334</v>
      </c>
      <c r="M2621" s="365">
        <v>11.889949127350794</v>
      </c>
      <c r="N2621" s="365">
        <v>6.2595078585228094</v>
      </c>
      <c r="O2621" s="365">
        <v>2.754159130658052</v>
      </c>
      <c r="P2621" s="308"/>
      <c r="Q2621" s="308"/>
      <c r="R2621" s="308">
        <v>6</v>
      </c>
    </row>
    <row r="2622" spans="1:18" ht="84">
      <c r="A2622" s="304">
        <v>304</v>
      </c>
      <c r="B2622" s="301" t="s">
        <v>4692</v>
      </c>
      <c r="C2622" s="305" t="s">
        <v>4693</v>
      </c>
      <c r="D2622" s="306">
        <v>265119.77</v>
      </c>
      <c r="E2622" s="306">
        <v>5030.8</v>
      </c>
      <c r="F2622" s="306">
        <v>17563.25</v>
      </c>
      <c r="G2622" s="306">
        <v>242525.72</v>
      </c>
      <c r="H2622" s="307">
        <v>837077.24</v>
      </c>
      <c r="I2622" s="307">
        <v>59815.94</v>
      </c>
      <c r="J2622" s="307">
        <v>109904</v>
      </c>
      <c r="K2622" s="307">
        <v>667357.30000000005</v>
      </c>
      <c r="L2622" s="365">
        <v>3.1573550324066737</v>
      </c>
      <c r="M2622" s="365">
        <v>11.889945933052397</v>
      </c>
      <c r="N2622" s="365">
        <v>6.257611774586139</v>
      </c>
      <c r="O2622" s="365">
        <v>2.7516970158876348</v>
      </c>
      <c r="P2622" s="308"/>
      <c r="Q2622" s="308"/>
      <c r="R2622" s="308">
        <v>6</v>
      </c>
    </row>
    <row r="2623" spans="1:18" ht="84">
      <c r="A2623" s="304">
        <v>305</v>
      </c>
      <c r="B2623" s="301" t="s">
        <v>4694</v>
      </c>
      <c r="C2623" s="305" t="s">
        <v>4695</v>
      </c>
      <c r="D2623" s="306">
        <v>321695.38</v>
      </c>
      <c r="E2623" s="306">
        <v>5358.09</v>
      </c>
      <c r="F2623" s="306">
        <v>18751.650000000001</v>
      </c>
      <c r="G2623" s="306">
        <v>297585.64</v>
      </c>
      <c r="H2623" s="307">
        <v>1000122.13</v>
      </c>
      <c r="I2623" s="307">
        <v>63707.45</v>
      </c>
      <c r="J2623" s="307">
        <v>118095.78</v>
      </c>
      <c r="K2623" s="307">
        <v>818318.9</v>
      </c>
      <c r="L2623" s="365">
        <v>3.108910454355919</v>
      </c>
      <c r="M2623" s="365">
        <v>11.889955189255872</v>
      </c>
      <c r="N2623" s="365">
        <v>6.2978873859100393</v>
      </c>
      <c r="O2623" s="365">
        <v>2.7498601747046663</v>
      </c>
      <c r="P2623" s="308"/>
      <c r="Q2623" s="308"/>
      <c r="R2623" s="308">
        <v>6</v>
      </c>
    </row>
    <row r="2624" spans="1:18" ht="84">
      <c r="A2624" s="304">
        <v>306</v>
      </c>
      <c r="B2624" s="301" t="s">
        <v>4696</v>
      </c>
      <c r="C2624" s="305" t="s">
        <v>4697</v>
      </c>
      <c r="D2624" s="306">
        <v>348653.91</v>
      </c>
      <c r="E2624" s="306">
        <v>5420.04</v>
      </c>
      <c r="F2624" s="306">
        <v>19053.07</v>
      </c>
      <c r="G2624" s="306">
        <v>324180.8</v>
      </c>
      <c r="H2624" s="307">
        <v>1075607.5</v>
      </c>
      <c r="I2624" s="307">
        <v>64444</v>
      </c>
      <c r="J2624" s="307">
        <v>119931.01</v>
      </c>
      <c r="K2624" s="307">
        <v>891232.49</v>
      </c>
      <c r="L2624" s="365">
        <v>3.0850292199505236</v>
      </c>
      <c r="M2624" s="365">
        <v>11.889949151666777</v>
      </c>
      <c r="N2624" s="365">
        <v>6.2945766745201688</v>
      </c>
      <c r="O2624" s="365">
        <v>2.7491834494825111</v>
      </c>
      <c r="P2624" s="308"/>
      <c r="Q2624" s="308"/>
      <c r="R2624" s="308">
        <v>6</v>
      </c>
    </row>
    <row r="2625" spans="1:18" ht="96">
      <c r="A2625" s="304">
        <v>307</v>
      </c>
      <c r="B2625" s="301" t="s">
        <v>4698</v>
      </c>
      <c r="C2625" s="305" t="s">
        <v>4699</v>
      </c>
      <c r="D2625" s="306">
        <v>378889.17</v>
      </c>
      <c r="E2625" s="306">
        <v>5538.67</v>
      </c>
      <c r="F2625" s="306">
        <v>19625.849999999999</v>
      </c>
      <c r="G2625" s="306">
        <v>353724.65</v>
      </c>
      <c r="H2625" s="307">
        <v>1161468.69</v>
      </c>
      <c r="I2625" s="307">
        <v>65854.490000000005</v>
      </c>
      <c r="J2625" s="307">
        <v>123385.97</v>
      </c>
      <c r="K2625" s="307">
        <v>972228.23</v>
      </c>
      <c r="L2625" s="365">
        <v>3.0654576112587226</v>
      </c>
      <c r="M2625" s="365">
        <v>11.889946503402442</v>
      </c>
      <c r="N2625" s="365">
        <v>6.2869108853884041</v>
      </c>
      <c r="O2625" s="365">
        <v>2.7485453162509312</v>
      </c>
      <c r="P2625" s="308"/>
      <c r="Q2625" s="308"/>
      <c r="R2625" s="308">
        <v>6</v>
      </c>
    </row>
    <row r="2626" spans="1:18" ht="96">
      <c r="A2626" s="309">
        <v>308</v>
      </c>
      <c r="B2626" s="310" t="s">
        <v>4700</v>
      </c>
      <c r="C2626" s="311" t="s">
        <v>4701</v>
      </c>
      <c r="D2626" s="312">
        <v>409200.48</v>
      </c>
      <c r="E2626" s="312">
        <v>5708.96</v>
      </c>
      <c r="F2626" s="312">
        <v>20211.150000000001</v>
      </c>
      <c r="G2626" s="312">
        <v>383280.37</v>
      </c>
      <c r="H2626" s="313">
        <v>1248066.3899999999</v>
      </c>
      <c r="I2626" s="313">
        <v>67879.27</v>
      </c>
      <c r="J2626" s="313">
        <v>126930.72</v>
      </c>
      <c r="K2626" s="313">
        <v>1053256.3999999999</v>
      </c>
      <c r="L2626" s="366">
        <v>3.0500120381090463</v>
      </c>
      <c r="M2626" s="366">
        <v>11.889953686836131</v>
      </c>
      <c r="N2626" s="366">
        <v>6.2802324459518628</v>
      </c>
      <c r="O2626" s="366">
        <v>2.7480050700222396</v>
      </c>
      <c r="P2626" s="314"/>
      <c r="Q2626" s="314"/>
      <c r="R2626" s="314">
        <v>6</v>
      </c>
    </row>
    <row r="2627" spans="1:18" ht="12.75">
      <c r="A2627" s="101" t="s">
        <v>4702</v>
      </c>
      <c r="B2627" s="100"/>
      <c r="C2627" s="100"/>
      <c r="D2627" s="100"/>
      <c r="E2627" s="100"/>
      <c r="F2627" s="100"/>
      <c r="G2627" s="100"/>
      <c r="H2627" s="100"/>
      <c r="I2627" s="100"/>
      <c r="J2627" s="100"/>
      <c r="K2627" s="100"/>
      <c r="L2627" s="100"/>
      <c r="M2627" s="100"/>
      <c r="N2627" s="100"/>
      <c r="O2627" s="100"/>
      <c r="P2627" s="100"/>
      <c r="Q2627" s="100"/>
      <c r="R2627" s="100"/>
    </row>
    <row r="2628" spans="1:18" ht="12.75">
      <c r="A2628" s="202" t="s">
        <v>4703</v>
      </c>
      <c r="B2628" s="201"/>
      <c r="C2628" s="201"/>
      <c r="D2628" s="201"/>
      <c r="E2628" s="201"/>
      <c r="F2628" s="201"/>
      <c r="G2628" s="201"/>
      <c r="H2628" s="201"/>
      <c r="I2628" s="201"/>
      <c r="J2628" s="201"/>
      <c r="K2628" s="201"/>
      <c r="L2628" s="201"/>
      <c r="M2628" s="201"/>
      <c r="N2628" s="201"/>
      <c r="O2628" s="201"/>
      <c r="P2628" s="201"/>
      <c r="Q2628" s="201"/>
      <c r="R2628" s="201"/>
    </row>
    <row r="2629" spans="1:18" ht="60">
      <c r="A2629" s="304">
        <v>309</v>
      </c>
      <c r="B2629" s="301" t="s">
        <v>4704</v>
      </c>
      <c r="C2629" s="305" t="s">
        <v>4705</v>
      </c>
      <c r="D2629" s="306">
        <v>3651.67</v>
      </c>
      <c r="E2629" s="306">
        <v>561.72</v>
      </c>
      <c r="F2629" s="306">
        <v>276.77</v>
      </c>
      <c r="G2629" s="306">
        <v>2813.18</v>
      </c>
      <c r="H2629" s="307">
        <v>20938.25</v>
      </c>
      <c r="I2629" s="307">
        <v>6678.9</v>
      </c>
      <c r="J2629" s="307">
        <v>1406.26</v>
      </c>
      <c r="K2629" s="307">
        <v>12853.09</v>
      </c>
      <c r="L2629" s="365">
        <v>5.7338834012931068</v>
      </c>
      <c r="M2629" s="365">
        <v>11.890087588122196</v>
      </c>
      <c r="N2629" s="365">
        <v>5.0809697582830511</v>
      </c>
      <c r="O2629" s="365">
        <v>4.5688829012007766</v>
      </c>
      <c r="P2629" s="308"/>
      <c r="Q2629" s="308"/>
      <c r="R2629" s="308">
        <v>1</v>
      </c>
    </row>
    <row r="2630" spans="1:18" ht="60">
      <c r="A2630" s="304">
        <v>310</v>
      </c>
      <c r="B2630" s="301" t="s">
        <v>4706</v>
      </c>
      <c r="C2630" s="305" t="s">
        <v>4707</v>
      </c>
      <c r="D2630" s="306">
        <v>4389.3599999999997</v>
      </c>
      <c r="E2630" s="306">
        <v>635.45000000000005</v>
      </c>
      <c r="F2630" s="306">
        <v>293.63</v>
      </c>
      <c r="G2630" s="306">
        <v>3460.28</v>
      </c>
      <c r="H2630" s="307">
        <v>23518.74</v>
      </c>
      <c r="I2630" s="307">
        <v>7555.5</v>
      </c>
      <c r="J2630" s="307">
        <v>1495.41</v>
      </c>
      <c r="K2630" s="307">
        <v>14467.83</v>
      </c>
      <c r="L2630" s="365">
        <v>5.358125102520642</v>
      </c>
      <c r="M2630" s="365">
        <v>11.889999213156031</v>
      </c>
      <c r="N2630" s="365">
        <v>5.092837925280115</v>
      </c>
      <c r="O2630" s="365">
        <v>4.1811154010658091</v>
      </c>
      <c r="P2630" s="308"/>
      <c r="Q2630" s="308"/>
      <c r="R2630" s="308">
        <v>1</v>
      </c>
    </row>
    <row r="2631" spans="1:18" ht="60">
      <c r="A2631" s="304">
        <v>311</v>
      </c>
      <c r="B2631" s="301" t="s">
        <v>4708</v>
      </c>
      <c r="C2631" s="305" t="s">
        <v>4709</v>
      </c>
      <c r="D2631" s="306">
        <v>5287.46</v>
      </c>
      <c r="E2631" s="306">
        <v>783.52</v>
      </c>
      <c r="F2631" s="306">
        <v>318.62</v>
      </c>
      <c r="G2631" s="306">
        <v>4185.32</v>
      </c>
      <c r="H2631" s="307">
        <v>27716.89</v>
      </c>
      <c r="I2631" s="307">
        <v>9316.0499999999993</v>
      </c>
      <c r="J2631" s="307">
        <v>1623.7</v>
      </c>
      <c r="K2631" s="307">
        <v>16777.14</v>
      </c>
      <c r="L2631" s="365">
        <v>5.2420046676476035</v>
      </c>
      <c r="M2631" s="365">
        <v>11.889996426383499</v>
      </c>
      <c r="N2631" s="365">
        <v>5.0960391689159499</v>
      </c>
      <c r="O2631" s="365">
        <v>4.0085680425869468</v>
      </c>
      <c r="P2631" s="308"/>
      <c r="Q2631" s="308"/>
      <c r="R2631" s="308">
        <v>1</v>
      </c>
    </row>
    <row r="2632" spans="1:18" ht="60">
      <c r="A2632" s="304">
        <v>312</v>
      </c>
      <c r="B2632" s="301" t="s">
        <v>4710</v>
      </c>
      <c r="C2632" s="305" t="s">
        <v>4711</v>
      </c>
      <c r="D2632" s="306">
        <v>9121.2999999999993</v>
      </c>
      <c r="E2632" s="306">
        <v>1284.01</v>
      </c>
      <c r="F2632" s="306">
        <v>603.89</v>
      </c>
      <c r="G2632" s="306">
        <v>7233.4</v>
      </c>
      <c r="H2632" s="307">
        <v>44169.29</v>
      </c>
      <c r="I2632" s="307">
        <v>15266.9</v>
      </c>
      <c r="J2632" s="307">
        <v>3056.65</v>
      </c>
      <c r="K2632" s="307">
        <v>25845.74</v>
      </c>
      <c r="L2632" s="365">
        <v>4.8424336443270155</v>
      </c>
      <c r="M2632" s="365">
        <v>11.890016432893825</v>
      </c>
      <c r="N2632" s="365">
        <v>5.0616006226299497</v>
      </c>
      <c r="O2632" s="365">
        <v>3.5731108469046373</v>
      </c>
      <c r="P2632" s="308"/>
      <c r="Q2632" s="308"/>
      <c r="R2632" s="308">
        <v>1</v>
      </c>
    </row>
    <row r="2633" spans="1:18" ht="60">
      <c r="A2633" s="304">
        <v>313</v>
      </c>
      <c r="B2633" s="301" t="s">
        <v>4712</v>
      </c>
      <c r="C2633" s="305" t="s">
        <v>4713</v>
      </c>
      <c r="D2633" s="306">
        <v>11310.8</v>
      </c>
      <c r="E2633" s="306">
        <v>1484.4</v>
      </c>
      <c r="F2633" s="306">
        <v>644.99</v>
      </c>
      <c r="G2633" s="306">
        <v>9181.41</v>
      </c>
      <c r="H2633" s="307">
        <v>51659.37</v>
      </c>
      <c r="I2633" s="307">
        <v>17649.599999999999</v>
      </c>
      <c r="J2633" s="307">
        <v>3273.74</v>
      </c>
      <c r="K2633" s="307">
        <v>30736.03</v>
      </c>
      <c r="L2633" s="365">
        <v>4.5672604943947386</v>
      </c>
      <c r="M2633" s="365">
        <v>11.890056588520613</v>
      </c>
      <c r="N2633" s="365">
        <v>5.0756445836369553</v>
      </c>
      <c r="O2633" s="365">
        <v>3.3476372365464564</v>
      </c>
      <c r="P2633" s="308"/>
      <c r="Q2633" s="308"/>
      <c r="R2633" s="308">
        <v>1</v>
      </c>
    </row>
    <row r="2634" spans="1:18" ht="60">
      <c r="A2634" s="304">
        <v>314</v>
      </c>
      <c r="B2634" s="301" t="s">
        <v>4714</v>
      </c>
      <c r="C2634" s="305" t="s">
        <v>4715</v>
      </c>
      <c r="D2634" s="306">
        <v>13797.79</v>
      </c>
      <c r="E2634" s="306">
        <v>1839.42</v>
      </c>
      <c r="F2634" s="306">
        <v>771.05</v>
      </c>
      <c r="G2634" s="306">
        <v>11187.32</v>
      </c>
      <c r="H2634" s="307">
        <v>61849.94</v>
      </c>
      <c r="I2634" s="307">
        <v>21870.799999999999</v>
      </c>
      <c r="J2634" s="307">
        <v>3912.21</v>
      </c>
      <c r="K2634" s="307">
        <v>36066.93</v>
      </c>
      <c r="L2634" s="365">
        <v>4.482597575408815</v>
      </c>
      <c r="M2634" s="365">
        <v>11.890052299094279</v>
      </c>
      <c r="N2634" s="365">
        <v>5.0738732896699306</v>
      </c>
      <c r="O2634" s="365">
        <v>3.223911535559902</v>
      </c>
      <c r="P2634" s="308"/>
      <c r="Q2634" s="308"/>
      <c r="R2634" s="308">
        <v>1</v>
      </c>
    </row>
    <row r="2635" spans="1:18" ht="12.75">
      <c r="A2635" s="202" t="s">
        <v>4716</v>
      </c>
      <c r="B2635" s="201"/>
      <c r="C2635" s="201"/>
      <c r="D2635" s="201"/>
      <c r="E2635" s="201"/>
      <c r="F2635" s="201"/>
      <c r="G2635" s="201"/>
      <c r="H2635" s="201"/>
      <c r="I2635" s="201"/>
      <c r="J2635" s="201"/>
      <c r="K2635" s="201"/>
      <c r="L2635" s="201"/>
      <c r="M2635" s="201"/>
      <c r="N2635" s="201"/>
      <c r="O2635" s="201"/>
      <c r="P2635" s="201"/>
      <c r="Q2635" s="201"/>
      <c r="R2635" s="201"/>
    </row>
    <row r="2636" spans="1:18" ht="48">
      <c r="A2636" s="304">
        <v>315</v>
      </c>
      <c r="B2636" s="301" t="s">
        <v>4717</v>
      </c>
      <c r="C2636" s="305" t="s">
        <v>4718</v>
      </c>
      <c r="D2636" s="306">
        <v>4837.57</v>
      </c>
      <c r="E2636" s="306">
        <v>294.02999999999997</v>
      </c>
      <c r="F2636" s="306">
        <v>186.72</v>
      </c>
      <c r="G2636" s="306">
        <v>4356.82</v>
      </c>
      <c r="H2636" s="307">
        <v>18387.46</v>
      </c>
      <c r="I2636" s="307">
        <v>3496.09</v>
      </c>
      <c r="J2636" s="307">
        <v>1187.3900000000001</v>
      </c>
      <c r="K2636" s="307">
        <v>13703.98</v>
      </c>
      <c r="L2636" s="365">
        <v>3.8009703218764792</v>
      </c>
      <c r="M2636" s="365">
        <v>11.890249294289699</v>
      </c>
      <c r="N2636" s="365">
        <v>6.3592009425878322</v>
      </c>
      <c r="O2636" s="365">
        <v>3.1454088073411341</v>
      </c>
      <c r="P2636" s="308"/>
      <c r="Q2636" s="308"/>
      <c r="R2636" s="308">
        <v>2</v>
      </c>
    </row>
    <row r="2637" spans="1:18" ht="48">
      <c r="A2637" s="304">
        <v>316</v>
      </c>
      <c r="B2637" s="301" t="s">
        <v>4719</v>
      </c>
      <c r="C2637" s="305" t="s">
        <v>4720</v>
      </c>
      <c r="D2637" s="306">
        <v>10656.24</v>
      </c>
      <c r="E2637" s="306">
        <v>360.96</v>
      </c>
      <c r="F2637" s="306">
        <v>215.05</v>
      </c>
      <c r="G2637" s="306">
        <v>10080.23</v>
      </c>
      <c r="H2637" s="307">
        <v>35319.11</v>
      </c>
      <c r="I2637" s="307">
        <v>4291.79</v>
      </c>
      <c r="J2637" s="307">
        <v>1390.05</v>
      </c>
      <c r="K2637" s="307">
        <v>29637.27</v>
      </c>
      <c r="L2637" s="365">
        <v>3.3144063947508693</v>
      </c>
      <c r="M2637" s="365">
        <v>11.88993240248227</v>
      </c>
      <c r="N2637" s="365">
        <v>6.4638456172983023</v>
      </c>
      <c r="O2637" s="365">
        <v>2.9401382706545389</v>
      </c>
      <c r="P2637" s="308"/>
      <c r="Q2637" s="308"/>
      <c r="R2637" s="308">
        <v>2</v>
      </c>
    </row>
    <row r="2638" spans="1:18" ht="48">
      <c r="A2638" s="304">
        <v>317</v>
      </c>
      <c r="B2638" s="301" t="s">
        <v>4721</v>
      </c>
      <c r="C2638" s="305" t="s">
        <v>4722</v>
      </c>
      <c r="D2638" s="306">
        <v>12690.15</v>
      </c>
      <c r="E2638" s="306">
        <v>427.63</v>
      </c>
      <c r="F2638" s="306">
        <v>244.68</v>
      </c>
      <c r="G2638" s="306">
        <v>12017.84</v>
      </c>
      <c r="H2638" s="307">
        <v>41876.769999999997</v>
      </c>
      <c r="I2638" s="307">
        <v>5084.5600000000004</v>
      </c>
      <c r="J2638" s="307">
        <v>1601.89</v>
      </c>
      <c r="K2638" s="307">
        <v>35190.32</v>
      </c>
      <c r="L2638" s="365">
        <v>3.2999428690756214</v>
      </c>
      <c r="M2638" s="365">
        <v>11.890091901877792</v>
      </c>
      <c r="N2638" s="365">
        <v>6.546877554356711</v>
      </c>
      <c r="O2638" s="365">
        <v>2.9281734488061084</v>
      </c>
      <c r="P2638" s="308"/>
      <c r="Q2638" s="308"/>
      <c r="R2638" s="308">
        <v>2</v>
      </c>
    </row>
    <row r="2639" spans="1:18" ht="48">
      <c r="A2639" s="304">
        <v>318</v>
      </c>
      <c r="B2639" s="301" t="s">
        <v>4723</v>
      </c>
      <c r="C2639" s="305" t="s">
        <v>4724</v>
      </c>
      <c r="D2639" s="306">
        <v>25069.4</v>
      </c>
      <c r="E2639" s="306">
        <v>804.92</v>
      </c>
      <c r="F2639" s="306">
        <v>413.49</v>
      </c>
      <c r="G2639" s="306">
        <v>23850.99</v>
      </c>
      <c r="H2639" s="307">
        <v>80873.2</v>
      </c>
      <c r="I2639" s="307">
        <v>9570.5</v>
      </c>
      <c r="J2639" s="307">
        <v>2797.47</v>
      </c>
      <c r="K2639" s="307">
        <v>68505.23</v>
      </c>
      <c r="L2639" s="365">
        <v>3.2259726997853955</v>
      </c>
      <c r="M2639" s="365">
        <v>11.890001490831388</v>
      </c>
      <c r="N2639" s="365">
        <v>6.7655082347819775</v>
      </c>
      <c r="O2639" s="365">
        <v>2.8722174635099003</v>
      </c>
      <c r="P2639" s="308"/>
      <c r="Q2639" s="308"/>
      <c r="R2639" s="308">
        <v>2</v>
      </c>
    </row>
    <row r="2640" spans="1:18" ht="48">
      <c r="A2640" s="304">
        <v>319</v>
      </c>
      <c r="B2640" s="301" t="s">
        <v>4725</v>
      </c>
      <c r="C2640" s="305" t="s">
        <v>4726</v>
      </c>
      <c r="D2640" s="306">
        <v>31116.799999999999</v>
      </c>
      <c r="E2640" s="306">
        <v>1014.71</v>
      </c>
      <c r="F2640" s="306">
        <v>486.78</v>
      </c>
      <c r="G2640" s="306">
        <v>29615.31</v>
      </c>
      <c r="H2640" s="307">
        <v>100106.99</v>
      </c>
      <c r="I2640" s="307">
        <v>12064.97</v>
      </c>
      <c r="J2640" s="307">
        <v>3322.83</v>
      </c>
      <c r="K2640" s="307">
        <v>84719.19</v>
      </c>
      <c r="L2640" s="365">
        <v>3.2171364022007407</v>
      </c>
      <c r="M2640" s="365">
        <v>11.890067112771135</v>
      </c>
      <c r="N2640" s="365">
        <v>6.8261432269197586</v>
      </c>
      <c r="O2640" s="365">
        <v>2.8606551813909764</v>
      </c>
      <c r="P2640" s="308"/>
      <c r="Q2640" s="308"/>
      <c r="R2640" s="308">
        <v>2</v>
      </c>
    </row>
    <row r="2641" spans="1:18" ht="48">
      <c r="A2641" s="304">
        <v>320</v>
      </c>
      <c r="B2641" s="301" t="s">
        <v>4727</v>
      </c>
      <c r="C2641" s="305" t="s">
        <v>4728</v>
      </c>
      <c r="D2641" s="306">
        <v>37181.839999999997</v>
      </c>
      <c r="E2641" s="306">
        <v>1200.01</v>
      </c>
      <c r="F2641" s="306">
        <v>567.76</v>
      </c>
      <c r="G2641" s="306">
        <v>35414.07</v>
      </c>
      <c r="H2641" s="307">
        <v>119307.91</v>
      </c>
      <c r="I2641" s="307">
        <v>14268.23</v>
      </c>
      <c r="J2641" s="307">
        <v>3903.51</v>
      </c>
      <c r="K2641" s="307">
        <v>101136.17</v>
      </c>
      <c r="L2641" s="365">
        <v>3.208768312703191</v>
      </c>
      <c r="M2641" s="365">
        <v>11.890092582561811</v>
      </c>
      <c r="N2641" s="365">
        <v>6.8752818092151617</v>
      </c>
      <c r="O2641" s="365">
        <v>2.855818887803633</v>
      </c>
      <c r="P2641" s="308"/>
      <c r="Q2641" s="308"/>
      <c r="R2641" s="308">
        <v>2</v>
      </c>
    </row>
    <row r="2642" spans="1:18" ht="12.75">
      <c r="A2642" s="202" t="s">
        <v>4729</v>
      </c>
      <c r="B2642" s="201"/>
      <c r="C2642" s="201"/>
      <c r="D2642" s="201"/>
      <c r="E2642" s="201"/>
      <c r="F2642" s="201"/>
      <c r="G2642" s="201"/>
      <c r="H2642" s="201"/>
      <c r="I2642" s="201"/>
      <c r="J2642" s="201"/>
      <c r="K2642" s="201"/>
      <c r="L2642" s="201"/>
      <c r="M2642" s="201"/>
      <c r="N2642" s="201"/>
      <c r="O2642" s="201"/>
      <c r="P2642" s="201"/>
      <c r="Q2642" s="201"/>
      <c r="R2642" s="201"/>
    </row>
    <row r="2643" spans="1:18" ht="36">
      <c r="A2643" s="304">
        <v>321</v>
      </c>
      <c r="B2643" s="301" t="s">
        <v>4730</v>
      </c>
      <c r="C2643" s="305" t="s">
        <v>4731</v>
      </c>
      <c r="D2643" s="306">
        <v>171.77</v>
      </c>
      <c r="E2643" s="306">
        <v>14.71</v>
      </c>
      <c r="F2643" s="306">
        <v>152.21</v>
      </c>
      <c r="G2643" s="306">
        <v>4.8499999999999996</v>
      </c>
      <c r="H2643" s="307">
        <v>1109.57</v>
      </c>
      <c r="I2643" s="307">
        <v>174.87</v>
      </c>
      <c r="J2643" s="307">
        <v>899.37</v>
      </c>
      <c r="K2643" s="307">
        <v>35.33</v>
      </c>
      <c r="L2643" s="365">
        <v>6.459626244396576</v>
      </c>
      <c r="M2643" s="365">
        <v>11.887831407205981</v>
      </c>
      <c r="N2643" s="365">
        <v>5.9087444977333945</v>
      </c>
      <c r="O2643" s="365">
        <v>7.2845360824742267</v>
      </c>
      <c r="P2643" s="308"/>
      <c r="Q2643" s="308"/>
      <c r="R2643" s="308">
        <v>3</v>
      </c>
    </row>
    <row r="2644" spans="1:18" ht="36">
      <c r="A2644" s="304">
        <v>322</v>
      </c>
      <c r="B2644" s="301" t="s">
        <v>4732</v>
      </c>
      <c r="C2644" s="305" t="s">
        <v>4733</v>
      </c>
      <c r="D2644" s="306">
        <v>207.48</v>
      </c>
      <c r="E2644" s="306">
        <v>17.809999999999999</v>
      </c>
      <c r="F2644" s="306">
        <v>184.82</v>
      </c>
      <c r="G2644" s="306">
        <v>4.8499999999999996</v>
      </c>
      <c r="H2644" s="307">
        <v>1339.04</v>
      </c>
      <c r="I2644" s="307">
        <v>211.76</v>
      </c>
      <c r="J2644" s="307">
        <v>1091.95</v>
      </c>
      <c r="K2644" s="307">
        <v>35.33</v>
      </c>
      <c r="L2644" s="365">
        <v>6.4538268748795069</v>
      </c>
      <c r="M2644" s="365">
        <v>11.889949466591803</v>
      </c>
      <c r="N2644" s="365">
        <v>5.908180932799481</v>
      </c>
      <c r="O2644" s="365">
        <v>7.2845360824742267</v>
      </c>
      <c r="P2644" s="308"/>
      <c r="Q2644" s="308"/>
      <c r="R2644" s="308">
        <v>3</v>
      </c>
    </row>
    <row r="2645" spans="1:18" ht="36">
      <c r="A2645" s="304">
        <v>323</v>
      </c>
      <c r="B2645" s="301" t="s">
        <v>4734</v>
      </c>
      <c r="C2645" s="305" t="s">
        <v>4735</v>
      </c>
      <c r="D2645" s="306">
        <v>283.14</v>
      </c>
      <c r="E2645" s="306">
        <v>24.47</v>
      </c>
      <c r="F2645" s="306">
        <v>253.82</v>
      </c>
      <c r="G2645" s="306">
        <v>4.8499999999999996</v>
      </c>
      <c r="H2645" s="307">
        <v>1826.07</v>
      </c>
      <c r="I2645" s="307">
        <v>291</v>
      </c>
      <c r="J2645" s="307">
        <v>1499.74</v>
      </c>
      <c r="K2645" s="307">
        <v>35.33</v>
      </c>
      <c r="L2645" s="365">
        <v>6.4493536766264041</v>
      </c>
      <c r="M2645" s="365">
        <v>11.892112791172865</v>
      </c>
      <c r="N2645" s="365">
        <v>5.9086754392876841</v>
      </c>
      <c r="O2645" s="365">
        <v>7.2845360824742267</v>
      </c>
      <c r="P2645" s="308"/>
      <c r="Q2645" s="308"/>
      <c r="R2645" s="308">
        <v>3</v>
      </c>
    </row>
    <row r="2646" spans="1:18" ht="12.75">
      <c r="A2646" s="202" t="s">
        <v>4736</v>
      </c>
      <c r="B2646" s="201"/>
      <c r="C2646" s="201"/>
      <c r="D2646" s="201"/>
      <c r="E2646" s="201"/>
      <c r="F2646" s="201"/>
      <c r="G2646" s="201"/>
      <c r="H2646" s="201"/>
      <c r="I2646" s="201"/>
      <c r="J2646" s="201"/>
      <c r="K2646" s="201"/>
      <c r="L2646" s="201"/>
      <c r="M2646" s="201"/>
      <c r="N2646" s="201"/>
      <c r="O2646" s="201"/>
      <c r="P2646" s="201"/>
      <c r="Q2646" s="201"/>
      <c r="R2646" s="201"/>
    </row>
    <row r="2647" spans="1:18" ht="48">
      <c r="A2647" s="304">
        <v>324</v>
      </c>
      <c r="B2647" s="301" t="s">
        <v>4737</v>
      </c>
      <c r="C2647" s="305" t="s">
        <v>4738</v>
      </c>
      <c r="D2647" s="306">
        <v>1660.58</v>
      </c>
      <c r="E2647" s="306">
        <v>52.05</v>
      </c>
      <c r="F2647" s="306">
        <v>160.5</v>
      </c>
      <c r="G2647" s="306">
        <v>1448.03</v>
      </c>
      <c r="H2647" s="307">
        <v>5824.35</v>
      </c>
      <c r="I2647" s="307">
        <v>618.89</v>
      </c>
      <c r="J2647" s="307">
        <v>774.46</v>
      </c>
      <c r="K2647" s="307">
        <v>4431</v>
      </c>
      <c r="L2647" s="365">
        <v>3.507419094533236</v>
      </c>
      <c r="M2647" s="365">
        <v>11.890297790585976</v>
      </c>
      <c r="N2647" s="365">
        <v>4.8252959501557635</v>
      </c>
      <c r="O2647" s="365">
        <v>3.0600194747346396</v>
      </c>
      <c r="P2647" s="308"/>
      <c r="Q2647" s="308"/>
      <c r="R2647" s="308">
        <v>4</v>
      </c>
    </row>
    <row r="2648" spans="1:18" ht="48">
      <c r="A2648" s="304">
        <v>325</v>
      </c>
      <c r="B2648" s="301" t="s">
        <v>4739</v>
      </c>
      <c r="C2648" s="305" t="s">
        <v>4740</v>
      </c>
      <c r="D2648" s="306">
        <v>1886</v>
      </c>
      <c r="E2648" s="306">
        <v>98.81</v>
      </c>
      <c r="F2648" s="306">
        <v>161.55000000000001</v>
      </c>
      <c r="G2648" s="306">
        <v>1625.64</v>
      </c>
      <c r="H2648" s="307">
        <v>6872.53</v>
      </c>
      <c r="I2648" s="307">
        <v>1174.93</v>
      </c>
      <c r="J2648" s="307">
        <v>779.52</v>
      </c>
      <c r="K2648" s="307">
        <v>4918.08</v>
      </c>
      <c r="L2648" s="365">
        <v>3.6439713679745491</v>
      </c>
      <c r="M2648" s="365">
        <v>11.890800526262524</v>
      </c>
      <c r="N2648" s="365">
        <v>4.8252553389043635</v>
      </c>
      <c r="O2648" s="365">
        <v>3.0253192588765039</v>
      </c>
      <c r="P2648" s="308"/>
      <c r="Q2648" s="308"/>
      <c r="R2648" s="308">
        <v>4</v>
      </c>
    </row>
    <row r="2649" spans="1:18" ht="48">
      <c r="A2649" s="304">
        <v>326</v>
      </c>
      <c r="B2649" s="301" t="s">
        <v>4741</v>
      </c>
      <c r="C2649" s="305" t="s">
        <v>4742</v>
      </c>
      <c r="D2649" s="306">
        <v>2097.7800000000002</v>
      </c>
      <c r="E2649" s="306">
        <v>143.51</v>
      </c>
      <c r="F2649" s="306">
        <v>328.63</v>
      </c>
      <c r="G2649" s="306">
        <v>1625.64</v>
      </c>
      <c r="H2649" s="307">
        <v>8530.67</v>
      </c>
      <c r="I2649" s="307">
        <v>1706.38</v>
      </c>
      <c r="J2649" s="307">
        <v>1906.21</v>
      </c>
      <c r="K2649" s="307">
        <v>4918.08</v>
      </c>
      <c r="L2649" s="365">
        <v>4.0665227049547612</v>
      </c>
      <c r="M2649" s="365">
        <v>11.890321231969899</v>
      </c>
      <c r="N2649" s="365">
        <v>5.8004746979886193</v>
      </c>
      <c r="O2649" s="365">
        <v>3.0253192588765039</v>
      </c>
      <c r="P2649" s="308"/>
      <c r="Q2649" s="308"/>
      <c r="R2649" s="308">
        <v>4</v>
      </c>
    </row>
    <row r="2650" spans="1:18" ht="48">
      <c r="A2650" s="304">
        <v>327</v>
      </c>
      <c r="B2650" s="301" t="s">
        <v>4743</v>
      </c>
      <c r="C2650" s="305" t="s">
        <v>4744</v>
      </c>
      <c r="D2650" s="306">
        <v>3687.55</v>
      </c>
      <c r="E2650" s="306">
        <v>248.18</v>
      </c>
      <c r="F2650" s="306">
        <v>625.79999999999995</v>
      </c>
      <c r="G2650" s="306">
        <v>2813.57</v>
      </c>
      <c r="H2650" s="307">
        <v>14603.5</v>
      </c>
      <c r="I2650" s="307">
        <v>2950.99</v>
      </c>
      <c r="J2650" s="307">
        <v>3660.56</v>
      </c>
      <c r="K2650" s="307">
        <v>7991.95</v>
      </c>
      <c r="L2650" s="365">
        <v>3.9602174885764261</v>
      </c>
      <c r="M2650" s="365">
        <v>11.89052300749456</v>
      </c>
      <c r="N2650" s="365">
        <v>5.8494087567913073</v>
      </c>
      <c r="O2650" s="365">
        <v>2.8405015691807916</v>
      </c>
      <c r="P2650" s="308"/>
      <c r="Q2650" s="308"/>
      <c r="R2650" s="308">
        <v>4</v>
      </c>
    </row>
    <row r="2651" spans="1:18" ht="48">
      <c r="A2651" s="304">
        <v>328</v>
      </c>
      <c r="B2651" s="301" t="s">
        <v>4745</v>
      </c>
      <c r="C2651" s="305" t="s">
        <v>4746</v>
      </c>
      <c r="D2651" s="306">
        <v>5030.8900000000003</v>
      </c>
      <c r="E2651" s="306">
        <v>498.78</v>
      </c>
      <c r="F2651" s="306">
        <v>1015.18</v>
      </c>
      <c r="G2651" s="306">
        <v>3516.93</v>
      </c>
      <c r="H2651" s="307">
        <v>24257.82</v>
      </c>
      <c r="I2651" s="307">
        <v>5930.67</v>
      </c>
      <c r="J2651" s="307">
        <v>5959.37</v>
      </c>
      <c r="K2651" s="307">
        <v>12367.78</v>
      </c>
      <c r="L2651" s="365">
        <v>4.8217750735953278</v>
      </c>
      <c r="M2651" s="365">
        <v>11.890352460002406</v>
      </c>
      <c r="N2651" s="365">
        <v>5.8702594613763077</v>
      </c>
      <c r="O2651" s="365">
        <v>3.516640933996412</v>
      </c>
      <c r="P2651" s="308"/>
      <c r="Q2651" s="308"/>
      <c r="R2651" s="308">
        <v>4</v>
      </c>
    </row>
    <row r="2652" spans="1:18" ht="36">
      <c r="A2652" s="304">
        <v>329</v>
      </c>
      <c r="B2652" s="301" t="s">
        <v>4747</v>
      </c>
      <c r="C2652" s="305" t="s">
        <v>4748</v>
      </c>
      <c r="D2652" s="306">
        <v>274.89999999999998</v>
      </c>
      <c r="E2652" s="306">
        <v>48.95</v>
      </c>
      <c r="F2652" s="306">
        <v>225.95</v>
      </c>
      <c r="G2652" s="306"/>
      <c r="H2652" s="307">
        <v>1796.16</v>
      </c>
      <c r="I2652" s="307">
        <v>582</v>
      </c>
      <c r="J2652" s="307">
        <v>1214.1600000000001</v>
      </c>
      <c r="K2652" s="307"/>
      <c r="L2652" s="365">
        <v>6.5338668606766106</v>
      </c>
      <c r="M2652" s="365">
        <v>11.889683350357506</v>
      </c>
      <c r="N2652" s="365">
        <v>5.3735782252710784</v>
      </c>
      <c r="O2652" s="365" t="s">
        <v>138</v>
      </c>
      <c r="P2652" s="308"/>
      <c r="Q2652" s="308"/>
      <c r="R2652" s="308">
        <v>4</v>
      </c>
    </row>
    <row r="2653" spans="1:18" ht="12.75">
      <c r="A2653" s="202" t="s">
        <v>4749</v>
      </c>
      <c r="B2653" s="201"/>
      <c r="C2653" s="201"/>
      <c r="D2653" s="201"/>
      <c r="E2653" s="201"/>
      <c r="F2653" s="201"/>
      <c r="G2653" s="201"/>
      <c r="H2653" s="201"/>
      <c r="I2653" s="201"/>
      <c r="J2653" s="201"/>
      <c r="K2653" s="201"/>
      <c r="L2653" s="201"/>
      <c r="M2653" s="201"/>
      <c r="N2653" s="201"/>
      <c r="O2653" s="201"/>
      <c r="P2653" s="201"/>
      <c r="Q2653" s="201"/>
      <c r="R2653" s="201"/>
    </row>
    <row r="2654" spans="1:18" ht="96">
      <c r="A2654" s="304">
        <v>330</v>
      </c>
      <c r="B2654" s="301" t="s">
        <v>4750</v>
      </c>
      <c r="C2654" s="305" t="s">
        <v>4751</v>
      </c>
      <c r="D2654" s="306">
        <v>186677.48</v>
      </c>
      <c r="E2654" s="306">
        <v>29986.43</v>
      </c>
      <c r="F2654" s="306">
        <v>118214.37</v>
      </c>
      <c r="G2654" s="306">
        <v>38476.68</v>
      </c>
      <c r="H2654" s="307">
        <v>1098485.02</v>
      </c>
      <c r="I2654" s="307">
        <v>356547.45</v>
      </c>
      <c r="J2654" s="307">
        <v>626867.51</v>
      </c>
      <c r="K2654" s="307">
        <v>115070.06</v>
      </c>
      <c r="L2654" s="365">
        <v>5.8844003036681229</v>
      </c>
      <c r="M2654" s="365">
        <v>11.890293376037095</v>
      </c>
      <c r="N2654" s="365">
        <v>5.3028029502673828</v>
      </c>
      <c r="O2654" s="365">
        <v>2.9906442031900879</v>
      </c>
      <c r="P2654" s="308"/>
      <c r="Q2654" s="308"/>
      <c r="R2654" s="308">
        <v>5</v>
      </c>
    </row>
    <row r="2655" spans="1:18" ht="96">
      <c r="A2655" s="304">
        <v>331</v>
      </c>
      <c r="B2655" s="301" t="s">
        <v>4752</v>
      </c>
      <c r="C2655" s="305" t="s">
        <v>4753</v>
      </c>
      <c r="D2655" s="306">
        <v>218382.89</v>
      </c>
      <c r="E2655" s="306">
        <v>32133.65</v>
      </c>
      <c r="F2655" s="306">
        <v>113414.78</v>
      </c>
      <c r="G2655" s="306">
        <v>72834.460000000006</v>
      </c>
      <c r="H2655" s="307">
        <v>1196428.8999999999</v>
      </c>
      <c r="I2655" s="307">
        <v>382078.53</v>
      </c>
      <c r="J2655" s="307">
        <v>604118.68999999994</v>
      </c>
      <c r="K2655" s="307">
        <v>210231.67999999999</v>
      </c>
      <c r="L2655" s="365">
        <v>5.4785835099077582</v>
      </c>
      <c r="M2655" s="365">
        <v>11.890293508518329</v>
      </c>
      <c r="N2655" s="365">
        <v>5.3266310616658599</v>
      </c>
      <c r="O2655" s="365">
        <v>2.8864315050870148</v>
      </c>
      <c r="P2655" s="308"/>
      <c r="Q2655" s="308"/>
      <c r="R2655" s="308">
        <v>5</v>
      </c>
    </row>
    <row r="2656" spans="1:18" ht="96">
      <c r="A2656" s="304">
        <v>332</v>
      </c>
      <c r="B2656" s="301" t="s">
        <v>4754</v>
      </c>
      <c r="C2656" s="305" t="s">
        <v>4755</v>
      </c>
      <c r="D2656" s="306">
        <v>170343.15</v>
      </c>
      <c r="E2656" s="306">
        <v>28949.55</v>
      </c>
      <c r="F2656" s="306">
        <v>102916.92</v>
      </c>
      <c r="G2656" s="306">
        <v>38476.68</v>
      </c>
      <c r="H2656" s="307">
        <v>1013621.57</v>
      </c>
      <c r="I2656" s="307">
        <v>344218.7</v>
      </c>
      <c r="J2656" s="307">
        <v>554332.81000000006</v>
      </c>
      <c r="K2656" s="307">
        <v>115070.06</v>
      </c>
      <c r="L2656" s="365">
        <v>5.9504686275908361</v>
      </c>
      <c r="M2656" s="365">
        <v>11.890295358649789</v>
      </c>
      <c r="N2656" s="365">
        <v>5.3862164744145087</v>
      </c>
      <c r="O2656" s="365">
        <v>2.9906442031900879</v>
      </c>
      <c r="P2656" s="308"/>
      <c r="Q2656" s="308"/>
      <c r="R2656" s="308">
        <v>5</v>
      </c>
    </row>
    <row r="2657" spans="1:18" ht="96">
      <c r="A2657" s="304">
        <v>333</v>
      </c>
      <c r="B2657" s="301" t="s">
        <v>4756</v>
      </c>
      <c r="C2657" s="305" t="s">
        <v>4757</v>
      </c>
      <c r="D2657" s="306">
        <v>209066.75</v>
      </c>
      <c r="E2657" s="306">
        <v>31323.11</v>
      </c>
      <c r="F2657" s="306">
        <v>104909.18</v>
      </c>
      <c r="G2657" s="306">
        <v>72834.460000000006</v>
      </c>
      <c r="H2657" s="307">
        <v>1148543.02</v>
      </c>
      <c r="I2657" s="307">
        <v>372440.97</v>
      </c>
      <c r="J2657" s="307">
        <v>565870.37</v>
      </c>
      <c r="K2657" s="307">
        <v>210231.67999999999</v>
      </c>
      <c r="L2657" s="365">
        <v>5.4936665921290686</v>
      </c>
      <c r="M2657" s="365">
        <v>11.890293460642955</v>
      </c>
      <c r="N2657" s="365">
        <v>5.393907091829333</v>
      </c>
      <c r="O2657" s="365">
        <v>2.8864315050870148</v>
      </c>
      <c r="P2657" s="308"/>
      <c r="Q2657" s="308"/>
      <c r="R2657" s="308">
        <v>5</v>
      </c>
    </row>
    <row r="2658" spans="1:18" ht="72">
      <c r="A2658" s="304">
        <v>334</v>
      </c>
      <c r="B2658" s="301" t="s">
        <v>4758</v>
      </c>
      <c r="C2658" s="305" t="s">
        <v>4759</v>
      </c>
      <c r="D2658" s="306">
        <v>5813.97</v>
      </c>
      <c r="E2658" s="306">
        <v>1822.53</v>
      </c>
      <c r="F2658" s="306">
        <v>2989.25</v>
      </c>
      <c r="G2658" s="306">
        <v>1002.19</v>
      </c>
      <c r="H2658" s="307">
        <v>46369.11</v>
      </c>
      <c r="I2658" s="307">
        <v>21670.42</v>
      </c>
      <c r="J2658" s="307">
        <v>18585.64</v>
      </c>
      <c r="K2658" s="307">
        <v>6113.05</v>
      </c>
      <c r="L2658" s="365">
        <v>7.9754642696814741</v>
      </c>
      <c r="M2658" s="365">
        <v>11.890295358649789</v>
      </c>
      <c r="N2658" s="365">
        <v>6.2174926821108976</v>
      </c>
      <c r="O2658" s="365">
        <v>6.0996916752312433</v>
      </c>
      <c r="P2658" s="308"/>
      <c r="Q2658" s="308"/>
      <c r="R2658" s="308">
        <v>5</v>
      </c>
    </row>
    <row r="2659" spans="1:18" ht="12.75">
      <c r="A2659" s="202" t="s">
        <v>4760</v>
      </c>
      <c r="B2659" s="201"/>
      <c r="C2659" s="201"/>
      <c r="D2659" s="201"/>
      <c r="E2659" s="201"/>
      <c r="F2659" s="201"/>
      <c r="G2659" s="201"/>
      <c r="H2659" s="201"/>
      <c r="I2659" s="201"/>
      <c r="J2659" s="201"/>
      <c r="K2659" s="201"/>
      <c r="L2659" s="201"/>
      <c r="M2659" s="201"/>
      <c r="N2659" s="201"/>
      <c r="O2659" s="201"/>
      <c r="P2659" s="201"/>
      <c r="Q2659" s="201"/>
      <c r="R2659" s="201"/>
    </row>
    <row r="2660" spans="1:18" ht="48">
      <c r="A2660" s="304">
        <v>335</v>
      </c>
      <c r="B2660" s="301" t="s">
        <v>4761</v>
      </c>
      <c r="C2660" s="305" t="s">
        <v>4762</v>
      </c>
      <c r="D2660" s="306">
        <v>230.47</v>
      </c>
      <c r="E2660" s="306">
        <v>31.48</v>
      </c>
      <c r="F2660" s="306">
        <v>87.63</v>
      </c>
      <c r="G2660" s="306">
        <v>111.36</v>
      </c>
      <c r="H2660" s="307">
        <v>1565.84</v>
      </c>
      <c r="I2660" s="307">
        <v>374.24</v>
      </c>
      <c r="J2660" s="307">
        <v>591.54</v>
      </c>
      <c r="K2660" s="307">
        <v>600.05999999999995</v>
      </c>
      <c r="L2660" s="365">
        <v>6.7941163708942591</v>
      </c>
      <c r="M2660" s="365">
        <v>11.888182973316392</v>
      </c>
      <c r="N2660" s="365">
        <v>6.7504279356384798</v>
      </c>
      <c r="O2660" s="365">
        <v>5.3884698275862064</v>
      </c>
      <c r="P2660" s="308"/>
      <c r="Q2660" s="308"/>
      <c r="R2660" s="308">
        <v>6</v>
      </c>
    </row>
    <row r="2661" spans="1:18" ht="48">
      <c r="A2661" s="304">
        <v>336</v>
      </c>
      <c r="B2661" s="301" t="s">
        <v>4763</v>
      </c>
      <c r="C2661" s="305" t="s">
        <v>4764</v>
      </c>
      <c r="D2661" s="306">
        <v>726.4</v>
      </c>
      <c r="E2661" s="306">
        <v>24.65</v>
      </c>
      <c r="F2661" s="306">
        <v>87.63</v>
      </c>
      <c r="G2661" s="306">
        <v>614.12</v>
      </c>
      <c r="H2661" s="307">
        <v>4494.07</v>
      </c>
      <c r="I2661" s="307">
        <v>293.11</v>
      </c>
      <c r="J2661" s="307">
        <v>591.54</v>
      </c>
      <c r="K2661" s="307">
        <v>3609.42</v>
      </c>
      <c r="L2661" s="365">
        <v>6.1867703744493392</v>
      </c>
      <c r="M2661" s="365">
        <v>11.890872210953349</v>
      </c>
      <c r="N2661" s="365">
        <v>6.7504279356384798</v>
      </c>
      <c r="O2661" s="365">
        <v>5.8773855272585163</v>
      </c>
      <c r="P2661" s="308"/>
      <c r="Q2661" s="308"/>
      <c r="R2661" s="308">
        <v>6</v>
      </c>
    </row>
    <row r="2662" spans="1:18" ht="48">
      <c r="A2662" s="304">
        <v>337</v>
      </c>
      <c r="B2662" s="301" t="s">
        <v>4765</v>
      </c>
      <c r="C2662" s="305" t="s">
        <v>4766</v>
      </c>
      <c r="D2662" s="306">
        <v>683.22</v>
      </c>
      <c r="E2662" s="306">
        <v>24.65</v>
      </c>
      <c r="F2662" s="306">
        <v>87.63</v>
      </c>
      <c r="G2662" s="306">
        <v>570.94000000000005</v>
      </c>
      <c r="H2662" s="307">
        <v>4130.05</v>
      </c>
      <c r="I2662" s="307">
        <v>293.11</v>
      </c>
      <c r="J2662" s="307">
        <v>591.54</v>
      </c>
      <c r="K2662" s="307">
        <v>3245.4</v>
      </c>
      <c r="L2662" s="365">
        <v>6.0449781915049323</v>
      </c>
      <c r="M2662" s="365">
        <v>11.890872210953349</v>
      </c>
      <c r="N2662" s="365">
        <v>6.7504279356384798</v>
      </c>
      <c r="O2662" s="365">
        <v>5.6843100851227799</v>
      </c>
      <c r="P2662" s="308"/>
      <c r="Q2662" s="308"/>
      <c r="R2662" s="308">
        <v>6</v>
      </c>
    </row>
    <row r="2663" spans="1:18" ht="12.75">
      <c r="A2663" s="202" t="s">
        <v>4767</v>
      </c>
      <c r="B2663" s="201"/>
      <c r="C2663" s="201"/>
      <c r="D2663" s="201"/>
      <c r="E2663" s="201"/>
      <c r="F2663" s="201"/>
      <c r="G2663" s="201"/>
      <c r="H2663" s="201"/>
      <c r="I2663" s="201"/>
      <c r="J2663" s="201"/>
      <c r="K2663" s="201"/>
      <c r="L2663" s="201"/>
      <c r="M2663" s="201"/>
      <c r="N2663" s="201"/>
      <c r="O2663" s="201"/>
      <c r="P2663" s="201"/>
      <c r="Q2663" s="201"/>
      <c r="R2663" s="201"/>
    </row>
    <row r="2664" spans="1:18" ht="96">
      <c r="A2664" s="304">
        <v>338</v>
      </c>
      <c r="B2664" s="301" t="s">
        <v>4768</v>
      </c>
      <c r="C2664" s="305" t="s">
        <v>4769</v>
      </c>
      <c r="D2664" s="306">
        <v>147122.79</v>
      </c>
      <c r="E2664" s="306">
        <v>17066.37</v>
      </c>
      <c r="F2664" s="306">
        <v>100931.86</v>
      </c>
      <c r="G2664" s="306">
        <v>29124.560000000001</v>
      </c>
      <c r="H2664" s="307">
        <v>830053.97</v>
      </c>
      <c r="I2664" s="307">
        <v>202924.18</v>
      </c>
      <c r="J2664" s="307">
        <v>541855.61</v>
      </c>
      <c r="K2664" s="307">
        <v>85274.18</v>
      </c>
      <c r="L2664" s="365">
        <v>5.6419129218525557</v>
      </c>
      <c r="M2664" s="365">
        <v>11.890295358649789</v>
      </c>
      <c r="N2664" s="365">
        <v>5.3685289263469436</v>
      </c>
      <c r="O2664" s="365">
        <v>2.9279130740515904</v>
      </c>
      <c r="P2664" s="308"/>
      <c r="Q2664" s="308"/>
      <c r="R2664" s="308">
        <v>7</v>
      </c>
    </row>
    <row r="2665" spans="1:18" ht="96">
      <c r="A2665" s="304">
        <v>339</v>
      </c>
      <c r="B2665" s="301" t="s">
        <v>4770</v>
      </c>
      <c r="C2665" s="305" t="s">
        <v>4771</v>
      </c>
      <c r="D2665" s="306">
        <v>150978.94</v>
      </c>
      <c r="E2665" s="306">
        <v>16991.72</v>
      </c>
      <c r="F2665" s="306">
        <v>98821.38</v>
      </c>
      <c r="G2665" s="306">
        <v>35165.839999999997</v>
      </c>
      <c r="H2665" s="307">
        <v>835788.33</v>
      </c>
      <c r="I2665" s="307">
        <v>202036.51</v>
      </c>
      <c r="J2665" s="307">
        <v>531546.06000000006</v>
      </c>
      <c r="K2665" s="307">
        <v>102205.75999999999</v>
      </c>
      <c r="L2665" s="365">
        <v>5.5357941312874495</v>
      </c>
      <c r="M2665" s="365">
        <v>11.89029185979995</v>
      </c>
      <c r="N2665" s="365">
        <v>5.3788568829943486</v>
      </c>
      <c r="O2665" s="365">
        <v>2.9063932498128868</v>
      </c>
      <c r="P2665" s="308"/>
      <c r="Q2665" s="308"/>
      <c r="R2665" s="308">
        <v>7</v>
      </c>
    </row>
    <row r="2666" spans="1:18" ht="96">
      <c r="A2666" s="304">
        <v>340</v>
      </c>
      <c r="B2666" s="301" t="s">
        <v>4772</v>
      </c>
      <c r="C2666" s="305" t="s">
        <v>4773</v>
      </c>
      <c r="D2666" s="306">
        <v>157499.35</v>
      </c>
      <c r="E2666" s="306">
        <v>16813.97</v>
      </c>
      <c r="F2666" s="306">
        <v>96679.43</v>
      </c>
      <c r="G2666" s="306">
        <v>44005.95</v>
      </c>
      <c r="H2666" s="307">
        <v>847481.09</v>
      </c>
      <c r="I2666" s="307">
        <v>199923.01</v>
      </c>
      <c r="J2666" s="307">
        <v>521084.66</v>
      </c>
      <c r="K2666" s="307">
        <v>126473.42</v>
      </c>
      <c r="L2666" s="365">
        <v>5.3808545241615278</v>
      </c>
      <c r="M2666" s="365">
        <v>11.890291822811626</v>
      </c>
      <c r="N2666" s="365">
        <v>5.3898193235106993</v>
      </c>
      <c r="O2666" s="365">
        <v>2.874007264926675</v>
      </c>
      <c r="P2666" s="308"/>
      <c r="Q2666" s="308"/>
      <c r="R2666" s="308">
        <v>7</v>
      </c>
    </row>
    <row r="2667" spans="1:18" ht="108">
      <c r="A2667" s="304">
        <v>341</v>
      </c>
      <c r="B2667" s="301" t="s">
        <v>4774</v>
      </c>
      <c r="C2667" s="305" t="s">
        <v>4775</v>
      </c>
      <c r="D2667" s="306">
        <v>175486.27</v>
      </c>
      <c r="E2667" s="306">
        <v>17770.259999999998</v>
      </c>
      <c r="F2667" s="306">
        <v>103124.17</v>
      </c>
      <c r="G2667" s="306">
        <v>54591.839999999997</v>
      </c>
      <c r="H2667" s="307">
        <v>919352.51</v>
      </c>
      <c r="I2667" s="307">
        <v>211293.64</v>
      </c>
      <c r="J2667" s="307">
        <v>552559.98</v>
      </c>
      <c r="K2667" s="307">
        <v>155498.89000000001</v>
      </c>
      <c r="L2667" s="365">
        <v>5.2388856974394642</v>
      </c>
      <c r="M2667" s="365">
        <v>11.890295358649791</v>
      </c>
      <c r="N2667" s="365">
        <v>5.3582005072137795</v>
      </c>
      <c r="O2667" s="365">
        <v>2.848390711871958</v>
      </c>
      <c r="P2667" s="308"/>
      <c r="Q2667" s="308"/>
      <c r="R2667" s="308">
        <v>7</v>
      </c>
    </row>
    <row r="2668" spans="1:18" ht="96">
      <c r="A2668" s="304">
        <v>342</v>
      </c>
      <c r="B2668" s="301" t="s">
        <v>4776</v>
      </c>
      <c r="C2668" s="305" t="s">
        <v>4777</v>
      </c>
      <c r="D2668" s="306">
        <v>178168.36</v>
      </c>
      <c r="E2668" s="306">
        <v>16648.07</v>
      </c>
      <c r="F2668" s="306">
        <v>94556.37</v>
      </c>
      <c r="G2668" s="306">
        <v>66963.92</v>
      </c>
      <c r="H2668" s="307">
        <v>898129.9</v>
      </c>
      <c r="I2668" s="307">
        <v>197950.41</v>
      </c>
      <c r="J2668" s="307">
        <v>510714.38</v>
      </c>
      <c r="K2668" s="307">
        <v>189465.11</v>
      </c>
      <c r="L2668" s="365">
        <v>5.0409056916727533</v>
      </c>
      <c r="M2668" s="365">
        <v>11.890291787576578</v>
      </c>
      <c r="N2668" s="365">
        <v>5.4011631368674582</v>
      </c>
      <c r="O2668" s="365">
        <v>2.8293610947507255</v>
      </c>
      <c r="P2668" s="308"/>
      <c r="Q2668" s="308"/>
      <c r="R2668" s="308">
        <v>7</v>
      </c>
    </row>
    <row r="2669" spans="1:18" ht="96">
      <c r="A2669" s="304">
        <v>343</v>
      </c>
      <c r="B2669" s="301" t="s">
        <v>4778</v>
      </c>
      <c r="C2669" s="305" t="s">
        <v>4779</v>
      </c>
      <c r="D2669" s="306">
        <v>192825.07</v>
      </c>
      <c r="E2669" s="306">
        <v>16105.34</v>
      </c>
      <c r="F2669" s="306">
        <v>92436.45</v>
      </c>
      <c r="G2669" s="306">
        <v>84283.28</v>
      </c>
      <c r="H2669" s="307">
        <v>928853.17</v>
      </c>
      <c r="I2669" s="307">
        <v>191497.19</v>
      </c>
      <c r="J2669" s="307">
        <v>500359.27</v>
      </c>
      <c r="K2669" s="307">
        <v>236996.71</v>
      </c>
      <c r="L2669" s="365">
        <v>4.8170767940081651</v>
      </c>
      <c r="M2669" s="365">
        <v>11.890291667235836</v>
      </c>
      <c r="N2669" s="365">
        <v>5.4130082883970561</v>
      </c>
      <c r="O2669" s="365">
        <v>2.8119065845562727</v>
      </c>
      <c r="P2669" s="308"/>
      <c r="Q2669" s="308"/>
      <c r="R2669" s="308">
        <v>7</v>
      </c>
    </row>
    <row r="2670" spans="1:18" ht="96">
      <c r="A2670" s="304">
        <v>344</v>
      </c>
      <c r="B2670" s="301" t="s">
        <v>4780</v>
      </c>
      <c r="C2670" s="305" t="s">
        <v>4781</v>
      </c>
      <c r="D2670" s="306">
        <v>152520.43</v>
      </c>
      <c r="E2670" s="306">
        <v>16106.52</v>
      </c>
      <c r="F2670" s="306">
        <v>92414.42</v>
      </c>
      <c r="G2670" s="306">
        <v>43999.49</v>
      </c>
      <c r="H2670" s="307">
        <v>818190.58</v>
      </c>
      <c r="I2670" s="307">
        <v>191511.28</v>
      </c>
      <c r="J2670" s="307">
        <v>500252.98</v>
      </c>
      <c r="K2670" s="307">
        <v>126426.32</v>
      </c>
      <c r="L2670" s="365">
        <v>5.364465468658854</v>
      </c>
      <c r="M2670" s="365">
        <v>11.890295358649789</v>
      </c>
      <c r="N2670" s="365">
        <v>5.4131485108059971</v>
      </c>
      <c r="O2670" s="365">
        <v>2.8733587593856202</v>
      </c>
      <c r="P2670" s="308"/>
      <c r="Q2670" s="308"/>
      <c r="R2670" s="308">
        <v>7</v>
      </c>
    </row>
    <row r="2671" spans="1:18" ht="12.75">
      <c r="A2671" s="202" t="s">
        <v>4782</v>
      </c>
      <c r="B2671" s="201"/>
      <c r="C2671" s="201"/>
      <c r="D2671" s="201"/>
      <c r="E2671" s="201"/>
      <c r="F2671" s="201"/>
      <c r="G2671" s="201"/>
      <c r="H2671" s="201"/>
      <c r="I2671" s="201"/>
      <c r="J2671" s="201"/>
      <c r="K2671" s="201"/>
      <c r="L2671" s="201"/>
      <c r="M2671" s="201"/>
      <c r="N2671" s="201"/>
      <c r="O2671" s="201"/>
      <c r="P2671" s="201"/>
      <c r="Q2671" s="201"/>
      <c r="R2671" s="201"/>
    </row>
    <row r="2672" spans="1:18" ht="24">
      <c r="A2672" s="304">
        <v>345</v>
      </c>
      <c r="B2672" s="301" t="s">
        <v>4783</v>
      </c>
      <c r="C2672" s="305" t="s">
        <v>4784</v>
      </c>
      <c r="D2672" s="306">
        <v>147646.51</v>
      </c>
      <c r="E2672" s="306">
        <v>10379.15</v>
      </c>
      <c r="F2672" s="306">
        <v>61529.49</v>
      </c>
      <c r="G2672" s="306">
        <v>75737.87</v>
      </c>
      <c r="H2672" s="307">
        <v>849880.63</v>
      </c>
      <c r="I2672" s="307">
        <v>123409.8</v>
      </c>
      <c r="J2672" s="307">
        <v>373415.61</v>
      </c>
      <c r="K2672" s="307">
        <v>353055.22</v>
      </c>
      <c r="L2672" s="365">
        <v>5.7561850259786018</v>
      </c>
      <c r="M2672" s="365">
        <v>11.890164416161246</v>
      </c>
      <c r="N2672" s="365">
        <v>6.0688884305720716</v>
      </c>
      <c r="O2672" s="365">
        <v>4.6615414455146418</v>
      </c>
      <c r="P2672" s="308"/>
      <c r="Q2672" s="308"/>
      <c r="R2672" s="308">
        <v>8</v>
      </c>
    </row>
    <row r="2673" spans="1:18" ht="12.75">
      <c r="A2673" s="202" t="s">
        <v>4785</v>
      </c>
      <c r="B2673" s="201"/>
      <c r="C2673" s="201"/>
      <c r="D2673" s="201"/>
      <c r="E2673" s="201"/>
      <c r="F2673" s="201"/>
      <c r="G2673" s="201"/>
      <c r="H2673" s="201"/>
      <c r="I2673" s="201"/>
      <c r="J2673" s="201"/>
      <c r="K2673" s="201"/>
      <c r="L2673" s="201"/>
      <c r="M2673" s="201"/>
      <c r="N2673" s="201"/>
      <c r="O2673" s="201"/>
      <c r="P2673" s="201"/>
      <c r="Q2673" s="201"/>
      <c r="R2673" s="201"/>
    </row>
    <row r="2674" spans="1:18" ht="60">
      <c r="A2674" s="304">
        <v>346</v>
      </c>
      <c r="B2674" s="301" t="s">
        <v>4786</v>
      </c>
      <c r="C2674" s="305" t="s">
        <v>4787</v>
      </c>
      <c r="D2674" s="306">
        <v>383218.14</v>
      </c>
      <c r="E2674" s="306">
        <v>13584.58</v>
      </c>
      <c r="F2674" s="306">
        <v>107777.91</v>
      </c>
      <c r="G2674" s="306">
        <v>261855.65</v>
      </c>
      <c r="H2674" s="307">
        <v>1520373.16</v>
      </c>
      <c r="I2674" s="307">
        <v>161520.03</v>
      </c>
      <c r="J2674" s="307">
        <v>640687.84</v>
      </c>
      <c r="K2674" s="307">
        <v>718165.29</v>
      </c>
      <c r="L2674" s="365">
        <v>3.9673830680353488</v>
      </c>
      <c r="M2674" s="365">
        <v>11.88995390361719</v>
      </c>
      <c r="N2674" s="365">
        <v>5.9445190577549702</v>
      </c>
      <c r="O2674" s="365">
        <v>2.7425999400814915</v>
      </c>
      <c r="P2674" s="308"/>
      <c r="Q2674" s="308"/>
      <c r="R2674" s="308">
        <v>9</v>
      </c>
    </row>
    <row r="2675" spans="1:18" ht="60">
      <c r="A2675" s="304">
        <v>347</v>
      </c>
      <c r="B2675" s="301" t="s">
        <v>4788</v>
      </c>
      <c r="C2675" s="305" t="s">
        <v>4789</v>
      </c>
      <c r="D2675" s="306">
        <v>436986.97</v>
      </c>
      <c r="E2675" s="306">
        <v>13781.46</v>
      </c>
      <c r="F2675" s="306">
        <v>109688.78</v>
      </c>
      <c r="G2675" s="306">
        <v>313516.73</v>
      </c>
      <c r="H2675" s="307">
        <v>1676037.54</v>
      </c>
      <c r="I2675" s="307">
        <v>163860.9</v>
      </c>
      <c r="J2675" s="307">
        <v>652209.85</v>
      </c>
      <c r="K2675" s="307">
        <v>859966.79</v>
      </c>
      <c r="L2675" s="365">
        <v>3.8354405395657452</v>
      </c>
      <c r="M2675" s="365">
        <v>11.889952153110048</v>
      </c>
      <c r="N2675" s="365">
        <v>5.9460033195737978</v>
      </c>
      <c r="O2675" s="365">
        <v>2.7429693783805416</v>
      </c>
      <c r="P2675" s="308"/>
      <c r="Q2675" s="308"/>
      <c r="R2675" s="308">
        <v>9</v>
      </c>
    </row>
    <row r="2676" spans="1:18" ht="60">
      <c r="A2676" s="304">
        <v>348</v>
      </c>
      <c r="B2676" s="301" t="s">
        <v>4790</v>
      </c>
      <c r="C2676" s="305" t="s">
        <v>4791</v>
      </c>
      <c r="D2676" s="306">
        <v>469366.05</v>
      </c>
      <c r="E2676" s="306">
        <v>13881.78</v>
      </c>
      <c r="F2676" s="306">
        <v>110644.22</v>
      </c>
      <c r="G2676" s="306">
        <v>344840.05</v>
      </c>
      <c r="H2676" s="307">
        <v>1768652.34</v>
      </c>
      <c r="I2676" s="307">
        <v>165053.70000000001</v>
      </c>
      <c r="J2676" s="307">
        <v>657970.85</v>
      </c>
      <c r="K2676" s="307">
        <v>945627.79</v>
      </c>
      <c r="L2676" s="365">
        <v>3.7681727086993191</v>
      </c>
      <c r="M2676" s="365">
        <v>11.889952153110048</v>
      </c>
      <c r="N2676" s="365">
        <v>5.946725911213437</v>
      </c>
      <c r="O2676" s="365">
        <v>2.742221473404844</v>
      </c>
      <c r="P2676" s="308"/>
      <c r="Q2676" s="308"/>
      <c r="R2676" s="308">
        <v>9</v>
      </c>
    </row>
    <row r="2677" spans="1:18" ht="60">
      <c r="A2677" s="304">
        <v>349</v>
      </c>
      <c r="B2677" s="301" t="s">
        <v>4792</v>
      </c>
      <c r="C2677" s="305" t="s">
        <v>4793</v>
      </c>
      <c r="D2677" s="306">
        <v>501761.72</v>
      </c>
      <c r="E2677" s="306">
        <v>13984.61</v>
      </c>
      <c r="F2677" s="306">
        <v>111599.65</v>
      </c>
      <c r="G2677" s="306">
        <v>376177.46</v>
      </c>
      <c r="H2677" s="307">
        <v>1861505.12</v>
      </c>
      <c r="I2677" s="307">
        <v>166276.32</v>
      </c>
      <c r="J2677" s="307">
        <v>663731.86</v>
      </c>
      <c r="K2677" s="307">
        <v>1031496.94</v>
      </c>
      <c r="L2677" s="365">
        <v>3.7099384943116029</v>
      </c>
      <c r="M2677" s="365">
        <v>11.889950452676192</v>
      </c>
      <c r="N2677" s="365">
        <v>5.9474367527138305</v>
      </c>
      <c r="O2677" s="365">
        <v>2.7420487660265449</v>
      </c>
      <c r="P2677" s="308"/>
      <c r="Q2677" s="308"/>
      <c r="R2677" s="308">
        <v>9</v>
      </c>
    </row>
    <row r="2678" spans="1:18" ht="60">
      <c r="A2678" s="304">
        <v>350</v>
      </c>
      <c r="B2678" s="301" t="s">
        <v>4794</v>
      </c>
      <c r="C2678" s="305" t="s">
        <v>4795</v>
      </c>
      <c r="D2678" s="306">
        <v>581931.1</v>
      </c>
      <c r="E2678" s="306">
        <v>14740.77</v>
      </c>
      <c r="F2678" s="306">
        <v>115850.92</v>
      </c>
      <c r="G2678" s="306">
        <v>451339.41</v>
      </c>
      <c r="H2678" s="307">
        <v>2100867.4900000002</v>
      </c>
      <c r="I2678" s="307">
        <v>175267.05</v>
      </c>
      <c r="J2678" s="307">
        <v>689177.75</v>
      </c>
      <c r="K2678" s="307">
        <v>1236422.69</v>
      </c>
      <c r="L2678" s="365">
        <v>3.6101653443165356</v>
      </c>
      <c r="M2678" s="365">
        <v>11.889952153110046</v>
      </c>
      <c r="N2678" s="365">
        <v>5.9488327757776975</v>
      </c>
      <c r="O2678" s="365">
        <v>2.73945208994712</v>
      </c>
      <c r="P2678" s="308"/>
      <c r="Q2678" s="308"/>
      <c r="R2678" s="308">
        <v>9</v>
      </c>
    </row>
    <row r="2679" spans="1:18" ht="60">
      <c r="A2679" s="304">
        <v>351</v>
      </c>
      <c r="B2679" s="301" t="s">
        <v>4796</v>
      </c>
      <c r="C2679" s="305" t="s">
        <v>4797</v>
      </c>
      <c r="D2679" s="306">
        <v>675145.3</v>
      </c>
      <c r="E2679" s="306">
        <v>14920.09</v>
      </c>
      <c r="F2679" s="306">
        <v>118717.23</v>
      </c>
      <c r="G2679" s="306">
        <v>541507.98</v>
      </c>
      <c r="H2679" s="307">
        <v>2366964.9900000002</v>
      </c>
      <c r="I2679" s="307">
        <v>177399.18</v>
      </c>
      <c r="J2679" s="307">
        <v>706460.77</v>
      </c>
      <c r="K2679" s="307">
        <v>1483105.04</v>
      </c>
      <c r="L2679" s="365">
        <v>3.5058601311451034</v>
      </c>
      <c r="M2679" s="365">
        <v>11.8899537469278</v>
      </c>
      <c r="N2679" s="365">
        <v>5.9507854925523453</v>
      </c>
      <c r="O2679" s="365">
        <v>2.7388424451288791</v>
      </c>
      <c r="P2679" s="308"/>
      <c r="Q2679" s="308"/>
      <c r="R2679" s="308">
        <v>9</v>
      </c>
    </row>
    <row r="2680" spans="1:18" ht="60">
      <c r="A2680" s="304">
        <v>352</v>
      </c>
      <c r="B2680" s="301" t="s">
        <v>4798</v>
      </c>
      <c r="C2680" s="305" t="s">
        <v>4799</v>
      </c>
      <c r="D2680" s="306">
        <v>886839.26</v>
      </c>
      <c r="E2680" s="306">
        <v>15439.25</v>
      </c>
      <c r="F2680" s="306">
        <v>124258.47</v>
      </c>
      <c r="G2680" s="306">
        <v>747141.54</v>
      </c>
      <c r="H2680" s="307">
        <v>2969826.57</v>
      </c>
      <c r="I2680" s="307">
        <v>183571.92</v>
      </c>
      <c r="J2680" s="307">
        <v>739681.21</v>
      </c>
      <c r="K2680" s="307">
        <v>2046573.44</v>
      </c>
      <c r="L2680" s="365">
        <v>3.3487766091907116</v>
      </c>
      <c r="M2680" s="365">
        <v>11.88995061288599</v>
      </c>
      <c r="N2680" s="365">
        <v>5.9527628981750693</v>
      </c>
      <c r="O2680" s="365">
        <v>2.7392044618480185</v>
      </c>
      <c r="P2680" s="308"/>
      <c r="Q2680" s="308"/>
      <c r="R2680" s="308">
        <v>9</v>
      </c>
    </row>
    <row r="2681" spans="1:18" ht="60">
      <c r="A2681" s="304">
        <v>353</v>
      </c>
      <c r="B2681" s="301" t="s">
        <v>4800</v>
      </c>
      <c r="C2681" s="305" t="s">
        <v>4801</v>
      </c>
      <c r="D2681" s="306">
        <v>1178167.8500000001</v>
      </c>
      <c r="E2681" s="306">
        <v>16264.38</v>
      </c>
      <c r="F2681" s="306">
        <v>131041.5</v>
      </c>
      <c r="G2681" s="306">
        <v>1030861.97</v>
      </c>
      <c r="H2681" s="307">
        <v>3798196.39</v>
      </c>
      <c r="I2681" s="307">
        <v>193382.7</v>
      </c>
      <c r="J2681" s="307">
        <v>780396.6</v>
      </c>
      <c r="K2681" s="307">
        <v>2824417.09</v>
      </c>
      <c r="L2681" s="365">
        <v>3.2238160207817588</v>
      </c>
      <c r="M2681" s="365">
        <v>11.889952153110048</v>
      </c>
      <c r="N2681" s="365">
        <v>5.9553393390643423</v>
      </c>
      <c r="O2681" s="365">
        <v>2.7398596244655335</v>
      </c>
      <c r="P2681" s="308"/>
      <c r="Q2681" s="308"/>
      <c r="R2681" s="308">
        <v>9</v>
      </c>
    </row>
    <row r="2682" spans="1:18" ht="60">
      <c r="A2682" s="304">
        <v>354</v>
      </c>
      <c r="B2682" s="301" t="s">
        <v>4802</v>
      </c>
      <c r="C2682" s="305" t="s">
        <v>4803</v>
      </c>
      <c r="D2682" s="306">
        <v>1578113.22</v>
      </c>
      <c r="E2682" s="306">
        <v>17071.96</v>
      </c>
      <c r="F2682" s="306">
        <v>138684.98000000001</v>
      </c>
      <c r="G2682" s="306">
        <v>1422356.28</v>
      </c>
      <c r="H2682" s="307">
        <v>4922185.5199999996</v>
      </c>
      <c r="I2682" s="307">
        <v>202984.74</v>
      </c>
      <c r="J2682" s="307">
        <v>826484.64</v>
      </c>
      <c r="K2682" s="307">
        <v>3892716.14</v>
      </c>
      <c r="L2682" s="365">
        <v>3.1190319285203123</v>
      </c>
      <c r="M2682" s="365">
        <v>11.889949367266558</v>
      </c>
      <c r="N2682" s="365">
        <v>5.9594387222033705</v>
      </c>
      <c r="O2682" s="365">
        <v>2.7368080661196927</v>
      </c>
      <c r="P2682" s="308"/>
      <c r="Q2682" s="308"/>
      <c r="R2682" s="308">
        <v>9</v>
      </c>
    </row>
    <row r="2683" spans="1:18" ht="60">
      <c r="A2683" s="304">
        <v>355</v>
      </c>
      <c r="B2683" s="301" t="s">
        <v>4804</v>
      </c>
      <c r="C2683" s="305" t="s">
        <v>4805</v>
      </c>
      <c r="D2683" s="306">
        <v>2131097.5099999998</v>
      </c>
      <c r="E2683" s="306">
        <v>18267.02</v>
      </c>
      <c r="F2683" s="306">
        <v>150150.20000000001</v>
      </c>
      <c r="G2683" s="306">
        <v>1962680.29</v>
      </c>
      <c r="H2683" s="307">
        <v>6487125.7599999998</v>
      </c>
      <c r="I2683" s="307">
        <v>217193.97</v>
      </c>
      <c r="J2683" s="307">
        <v>895616.7</v>
      </c>
      <c r="K2683" s="307">
        <v>5374315.0899999999</v>
      </c>
      <c r="L2683" s="365">
        <v>3.0440304723550637</v>
      </c>
      <c r="M2683" s="365">
        <v>11.88995085131565</v>
      </c>
      <c r="N2683" s="365">
        <v>5.9648052416846591</v>
      </c>
      <c r="O2683" s="365">
        <v>2.738252947962299</v>
      </c>
      <c r="P2683" s="308"/>
      <c r="Q2683" s="308"/>
      <c r="R2683" s="308">
        <v>9</v>
      </c>
    </row>
    <row r="2684" spans="1:18" ht="60">
      <c r="A2684" s="304">
        <v>356</v>
      </c>
      <c r="B2684" s="301" t="s">
        <v>4806</v>
      </c>
      <c r="C2684" s="305" t="s">
        <v>4807</v>
      </c>
      <c r="D2684" s="306">
        <v>2899305.22</v>
      </c>
      <c r="E2684" s="306">
        <v>20416.37</v>
      </c>
      <c r="F2684" s="306">
        <v>170643.86</v>
      </c>
      <c r="G2684" s="306">
        <v>2708244.99</v>
      </c>
      <c r="H2684" s="307">
        <v>8674855.3900000006</v>
      </c>
      <c r="I2684" s="307">
        <v>242749.71</v>
      </c>
      <c r="J2684" s="307">
        <v>1018999.69</v>
      </c>
      <c r="K2684" s="307">
        <v>7413105.9900000002</v>
      </c>
      <c r="L2684" s="365">
        <v>2.9920462772112004</v>
      </c>
      <c r="M2684" s="365">
        <v>11.88995448260391</v>
      </c>
      <c r="N2684" s="365">
        <v>5.971499296839629</v>
      </c>
      <c r="O2684" s="365">
        <v>2.7372361131922558</v>
      </c>
      <c r="P2684" s="308"/>
      <c r="Q2684" s="308"/>
      <c r="R2684" s="308">
        <v>9</v>
      </c>
    </row>
    <row r="2685" spans="1:18" ht="60">
      <c r="A2685" s="304">
        <v>357</v>
      </c>
      <c r="B2685" s="301" t="s">
        <v>4808</v>
      </c>
      <c r="C2685" s="305" t="s">
        <v>4809</v>
      </c>
      <c r="D2685" s="306">
        <v>4300018.74</v>
      </c>
      <c r="E2685" s="306">
        <v>24955.85</v>
      </c>
      <c r="F2685" s="306">
        <v>213016.15</v>
      </c>
      <c r="G2685" s="306">
        <v>4062046.74</v>
      </c>
      <c r="H2685" s="307">
        <v>12690521.5</v>
      </c>
      <c r="I2685" s="307">
        <v>296723.90999999997</v>
      </c>
      <c r="J2685" s="307">
        <v>1273928.55</v>
      </c>
      <c r="K2685" s="307">
        <v>11119869.039999999</v>
      </c>
      <c r="L2685" s="365">
        <v>2.9512712077157133</v>
      </c>
      <c r="M2685" s="365">
        <v>11.889954058867961</v>
      </c>
      <c r="N2685" s="365">
        <v>5.9804317653849255</v>
      </c>
      <c r="O2685" s="365">
        <v>2.7375039608726901</v>
      </c>
      <c r="P2685" s="308"/>
      <c r="Q2685" s="308"/>
      <c r="R2685" s="308">
        <v>9</v>
      </c>
    </row>
    <row r="2686" spans="1:18" ht="60">
      <c r="A2686" s="304">
        <v>358</v>
      </c>
      <c r="B2686" s="301" t="s">
        <v>4810</v>
      </c>
      <c r="C2686" s="305" t="s">
        <v>4811</v>
      </c>
      <c r="D2686" s="306">
        <v>6452411.6500000004</v>
      </c>
      <c r="E2686" s="306">
        <v>30389.439999999999</v>
      </c>
      <c r="F2686" s="306">
        <v>329053.31</v>
      </c>
      <c r="G2686" s="306">
        <v>6092968.9000000004</v>
      </c>
      <c r="H2686" s="307">
        <v>19011003.52</v>
      </c>
      <c r="I2686" s="307">
        <v>361328.94</v>
      </c>
      <c r="J2686" s="307">
        <v>1973412.04</v>
      </c>
      <c r="K2686" s="307">
        <v>16676262.539999999</v>
      </c>
      <c r="L2686" s="365">
        <v>2.9463407716710073</v>
      </c>
      <c r="M2686" s="365">
        <v>11.889950588099024</v>
      </c>
      <c r="N2686" s="365">
        <v>5.9972411157328889</v>
      </c>
      <c r="O2686" s="365">
        <v>2.7369682684577628</v>
      </c>
      <c r="P2686" s="308"/>
      <c r="Q2686" s="308"/>
      <c r="R2686" s="308">
        <v>9</v>
      </c>
    </row>
    <row r="2687" spans="1:18" ht="12.75">
      <c r="A2687" s="202" t="s">
        <v>4812</v>
      </c>
      <c r="B2687" s="201"/>
      <c r="C2687" s="201"/>
      <c r="D2687" s="201"/>
      <c r="E2687" s="201"/>
      <c r="F2687" s="201"/>
      <c r="G2687" s="201"/>
      <c r="H2687" s="201"/>
      <c r="I2687" s="201"/>
      <c r="J2687" s="201"/>
      <c r="K2687" s="201"/>
      <c r="L2687" s="201"/>
      <c r="M2687" s="201"/>
      <c r="N2687" s="201"/>
      <c r="O2687" s="201"/>
      <c r="P2687" s="201"/>
      <c r="Q2687" s="201"/>
      <c r="R2687" s="201"/>
    </row>
    <row r="2688" spans="1:18" ht="72">
      <c r="A2688" s="304">
        <v>359</v>
      </c>
      <c r="B2688" s="301" t="s">
        <v>4813</v>
      </c>
      <c r="C2688" s="305" t="s">
        <v>4814</v>
      </c>
      <c r="D2688" s="306">
        <v>30177.02</v>
      </c>
      <c r="E2688" s="306">
        <v>990.41</v>
      </c>
      <c r="F2688" s="306">
        <v>7295.43</v>
      </c>
      <c r="G2688" s="306">
        <v>21891.18</v>
      </c>
      <c r="H2688" s="307">
        <v>108550.71</v>
      </c>
      <c r="I2688" s="307">
        <v>11775.92</v>
      </c>
      <c r="J2688" s="307">
        <v>36637.96</v>
      </c>
      <c r="K2688" s="307">
        <v>60136.83</v>
      </c>
      <c r="L2688" s="365">
        <v>3.5971315259094503</v>
      </c>
      <c r="M2688" s="365">
        <v>11.889944568411062</v>
      </c>
      <c r="N2688" s="365">
        <v>5.0220425663737434</v>
      </c>
      <c r="O2688" s="365">
        <v>2.7470803309826151</v>
      </c>
      <c r="P2688" s="308"/>
      <c r="Q2688" s="308"/>
      <c r="R2688" s="308">
        <v>10</v>
      </c>
    </row>
    <row r="2689" spans="1:18" ht="72">
      <c r="A2689" s="304">
        <v>360</v>
      </c>
      <c r="B2689" s="301" t="s">
        <v>4815</v>
      </c>
      <c r="C2689" s="305" t="s">
        <v>4816</v>
      </c>
      <c r="D2689" s="306">
        <v>74441.14</v>
      </c>
      <c r="E2689" s="306">
        <v>1000.94</v>
      </c>
      <c r="F2689" s="306">
        <v>7857.68</v>
      </c>
      <c r="G2689" s="306">
        <v>65582.52</v>
      </c>
      <c r="H2689" s="307">
        <v>231230.64</v>
      </c>
      <c r="I2689" s="307">
        <v>11901.16</v>
      </c>
      <c r="J2689" s="307">
        <v>39397.1</v>
      </c>
      <c r="K2689" s="307">
        <v>179932.38</v>
      </c>
      <c r="L2689" s="365">
        <v>3.1062211030083637</v>
      </c>
      <c r="M2689" s="365">
        <v>11.889983415589345</v>
      </c>
      <c r="N2689" s="365">
        <v>5.013833599739363</v>
      </c>
      <c r="O2689" s="365">
        <v>2.7436027160895922</v>
      </c>
      <c r="P2689" s="308"/>
      <c r="Q2689" s="308"/>
      <c r="R2689" s="308">
        <v>10</v>
      </c>
    </row>
    <row r="2690" spans="1:18" ht="72">
      <c r="A2690" s="304">
        <v>361</v>
      </c>
      <c r="B2690" s="301" t="s">
        <v>4817</v>
      </c>
      <c r="C2690" s="305" t="s">
        <v>4818</v>
      </c>
      <c r="D2690" s="306">
        <v>113124.55</v>
      </c>
      <c r="E2690" s="306">
        <v>1316.95</v>
      </c>
      <c r="F2690" s="306">
        <v>9448.09</v>
      </c>
      <c r="G2690" s="306">
        <v>102359.51</v>
      </c>
      <c r="H2690" s="307">
        <v>343724.82</v>
      </c>
      <c r="I2690" s="307">
        <v>15658.48</v>
      </c>
      <c r="J2690" s="307">
        <v>47296.47</v>
      </c>
      <c r="K2690" s="307">
        <v>280769.87</v>
      </c>
      <c r="L2690" s="365">
        <v>3.0384635342195838</v>
      </c>
      <c r="M2690" s="365">
        <v>11.889957857169975</v>
      </c>
      <c r="N2690" s="365">
        <v>5.0059292407248446</v>
      </c>
      <c r="O2690" s="365">
        <v>2.7429778630241586</v>
      </c>
      <c r="P2690" s="308"/>
      <c r="Q2690" s="308"/>
      <c r="R2690" s="308">
        <v>10</v>
      </c>
    </row>
    <row r="2691" spans="1:18" ht="72">
      <c r="A2691" s="304">
        <v>362</v>
      </c>
      <c r="B2691" s="301" t="s">
        <v>4819</v>
      </c>
      <c r="C2691" s="305" t="s">
        <v>4820</v>
      </c>
      <c r="D2691" s="306">
        <v>210829.28</v>
      </c>
      <c r="E2691" s="306">
        <v>1374.89</v>
      </c>
      <c r="F2691" s="306">
        <v>15897.55</v>
      </c>
      <c r="G2691" s="306">
        <v>193556.84</v>
      </c>
      <c r="H2691" s="307">
        <v>624450.71</v>
      </c>
      <c r="I2691" s="307">
        <v>16347.32</v>
      </c>
      <c r="J2691" s="307">
        <v>77282.95</v>
      </c>
      <c r="K2691" s="307">
        <v>530820.43999999994</v>
      </c>
      <c r="L2691" s="365">
        <v>2.9618784923991579</v>
      </c>
      <c r="M2691" s="365">
        <v>11.889911192895431</v>
      </c>
      <c r="N2691" s="365">
        <v>4.8613119631641357</v>
      </c>
      <c r="O2691" s="365">
        <v>2.7424525012910932</v>
      </c>
      <c r="P2691" s="308"/>
      <c r="Q2691" s="308"/>
      <c r="R2691" s="308">
        <v>10</v>
      </c>
    </row>
    <row r="2692" spans="1:18" ht="72">
      <c r="A2692" s="304">
        <v>363</v>
      </c>
      <c r="B2692" s="301" t="s">
        <v>4821</v>
      </c>
      <c r="C2692" s="305" t="s">
        <v>4822</v>
      </c>
      <c r="D2692" s="306">
        <v>402025.83</v>
      </c>
      <c r="E2692" s="306">
        <v>1594.96</v>
      </c>
      <c r="F2692" s="306">
        <v>17993.939999999999</v>
      </c>
      <c r="G2692" s="306">
        <v>382436.93</v>
      </c>
      <c r="H2692" s="307">
        <v>1158734.1100000001</v>
      </c>
      <c r="I2692" s="307">
        <v>18964.03</v>
      </c>
      <c r="J2692" s="307">
        <v>91066.86</v>
      </c>
      <c r="K2692" s="307">
        <v>1048703.22</v>
      </c>
      <c r="L2692" s="365">
        <v>2.8822379646601317</v>
      </c>
      <c r="M2692" s="365">
        <v>11.889972162311279</v>
      </c>
      <c r="N2692" s="365">
        <v>5.0609738611999378</v>
      </c>
      <c r="O2692" s="365">
        <v>2.7421599164076542</v>
      </c>
      <c r="P2692" s="308"/>
      <c r="Q2692" s="308"/>
      <c r="R2692" s="308">
        <v>10</v>
      </c>
    </row>
    <row r="2693" spans="1:18" ht="12.75">
      <c r="A2693" s="202" t="s">
        <v>4823</v>
      </c>
      <c r="B2693" s="201"/>
      <c r="C2693" s="201"/>
      <c r="D2693" s="201"/>
      <c r="E2693" s="201"/>
      <c r="F2693" s="201"/>
      <c r="G2693" s="201"/>
      <c r="H2693" s="201"/>
      <c r="I2693" s="201"/>
      <c r="J2693" s="201"/>
      <c r="K2693" s="201"/>
      <c r="L2693" s="201"/>
      <c r="M2693" s="201"/>
      <c r="N2693" s="201"/>
      <c r="O2693" s="201"/>
      <c r="P2693" s="201"/>
      <c r="Q2693" s="201"/>
      <c r="R2693" s="201"/>
    </row>
    <row r="2694" spans="1:18" ht="60">
      <c r="A2694" s="304">
        <v>364</v>
      </c>
      <c r="B2694" s="301" t="s">
        <v>4824</v>
      </c>
      <c r="C2694" s="305" t="s">
        <v>4825</v>
      </c>
      <c r="D2694" s="306">
        <v>17093.91</v>
      </c>
      <c r="E2694" s="306">
        <v>1523.29</v>
      </c>
      <c r="F2694" s="306">
        <v>15328.37</v>
      </c>
      <c r="G2694" s="306">
        <v>242.25</v>
      </c>
      <c r="H2694" s="307">
        <v>112462.1</v>
      </c>
      <c r="I2694" s="307">
        <v>18112.34</v>
      </c>
      <c r="J2694" s="307">
        <v>92583.51</v>
      </c>
      <c r="K2694" s="307">
        <v>1766.25</v>
      </c>
      <c r="L2694" s="365">
        <v>6.579074067899036</v>
      </c>
      <c r="M2694" s="365">
        <v>11.890276966303199</v>
      </c>
      <c r="N2694" s="365">
        <v>6.0400101250165532</v>
      </c>
      <c r="O2694" s="365">
        <v>7.2910216718266252</v>
      </c>
      <c r="P2694" s="308"/>
      <c r="Q2694" s="308"/>
      <c r="R2694" s="308">
        <v>11</v>
      </c>
    </row>
    <row r="2695" spans="1:18" ht="60">
      <c r="A2695" s="304">
        <v>365</v>
      </c>
      <c r="B2695" s="301" t="s">
        <v>4826</v>
      </c>
      <c r="C2695" s="305" t="s">
        <v>4827</v>
      </c>
      <c r="D2695" s="306">
        <v>20109.939999999999</v>
      </c>
      <c r="E2695" s="306">
        <v>2234.81</v>
      </c>
      <c r="F2695" s="306">
        <v>17535.98</v>
      </c>
      <c r="G2695" s="306">
        <v>339.15</v>
      </c>
      <c r="H2695" s="307">
        <v>134997.22</v>
      </c>
      <c r="I2695" s="307">
        <v>26572.54</v>
      </c>
      <c r="J2695" s="307">
        <v>105951.93</v>
      </c>
      <c r="K2695" s="307">
        <v>2472.75</v>
      </c>
      <c r="L2695" s="365">
        <v>6.7129598596514963</v>
      </c>
      <c r="M2695" s="365">
        <v>11.890290449747406</v>
      </c>
      <c r="N2695" s="365">
        <v>6.0419737020685469</v>
      </c>
      <c r="O2695" s="365">
        <v>7.2910216718266261</v>
      </c>
      <c r="P2695" s="308"/>
      <c r="Q2695" s="308"/>
      <c r="R2695" s="308">
        <v>11</v>
      </c>
    </row>
    <row r="2696" spans="1:18" ht="60">
      <c r="A2696" s="304">
        <v>366</v>
      </c>
      <c r="B2696" s="301" t="s">
        <v>4828</v>
      </c>
      <c r="C2696" s="305" t="s">
        <v>4829</v>
      </c>
      <c r="D2696" s="306">
        <v>23624.240000000002</v>
      </c>
      <c r="E2696" s="306">
        <v>2629.25</v>
      </c>
      <c r="F2696" s="306">
        <v>20623.54</v>
      </c>
      <c r="G2696" s="306">
        <v>371.45</v>
      </c>
      <c r="H2696" s="307">
        <v>158619.89000000001</v>
      </c>
      <c r="I2696" s="307">
        <v>31262.63</v>
      </c>
      <c r="J2696" s="307">
        <v>124649.01</v>
      </c>
      <c r="K2696" s="307">
        <v>2708.25</v>
      </c>
      <c r="L2696" s="365">
        <v>6.7142854119328286</v>
      </c>
      <c r="M2696" s="365">
        <v>11.890322335266712</v>
      </c>
      <c r="N2696" s="365">
        <v>6.044016206722997</v>
      </c>
      <c r="O2696" s="365">
        <v>7.2910216718266252</v>
      </c>
      <c r="P2696" s="308"/>
      <c r="Q2696" s="308"/>
      <c r="R2696" s="308">
        <v>11</v>
      </c>
    </row>
    <row r="2697" spans="1:18" ht="60">
      <c r="A2697" s="304">
        <v>367</v>
      </c>
      <c r="B2697" s="301" t="s">
        <v>4830</v>
      </c>
      <c r="C2697" s="305" t="s">
        <v>4831</v>
      </c>
      <c r="D2697" s="306">
        <v>28895.7</v>
      </c>
      <c r="E2697" s="306">
        <v>3220.92</v>
      </c>
      <c r="F2697" s="306">
        <v>25254.880000000001</v>
      </c>
      <c r="G2697" s="306">
        <v>419.9</v>
      </c>
      <c r="H2697" s="307">
        <v>194053.89</v>
      </c>
      <c r="I2697" s="307">
        <v>38297.760000000002</v>
      </c>
      <c r="J2697" s="307">
        <v>152694.63</v>
      </c>
      <c r="K2697" s="307">
        <v>3061.5</v>
      </c>
      <c r="L2697" s="365">
        <v>6.7156666908917249</v>
      </c>
      <c r="M2697" s="365">
        <v>11.890317052270779</v>
      </c>
      <c r="N2697" s="365">
        <v>6.0461435572055775</v>
      </c>
      <c r="O2697" s="365">
        <v>7.2910216718266261</v>
      </c>
      <c r="P2697" s="308"/>
      <c r="Q2697" s="308"/>
      <c r="R2697" s="308">
        <v>11</v>
      </c>
    </row>
    <row r="2698" spans="1:18" ht="60">
      <c r="A2698" s="304">
        <v>368</v>
      </c>
      <c r="B2698" s="301" t="s">
        <v>4832</v>
      </c>
      <c r="C2698" s="305" t="s">
        <v>4833</v>
      </c>
      <c r="D2698" s="306">
        <v>32674.48</v>
      </c>
      <c r="E2698" s="306">
        <v>3648.28</v>
      </c>
      <c r="F2698" s="306">
        <v>28574</v>
      </c>
      <c r="G2698" s="306">
        <v>452.2</v>
      </c>
      <c r="H2698" s="307">
        <v>219470.13</v>
      </c>
      <c r="I2698" s="307">
        <v>43379.15</v>
      </c>
      <c r="J2698" s="307">
        <v>172793.98</v>
      </c>
      <c r="K2698" s="307">
        <v>3297</v>
      </c>
      <c r="L2698" s="365">
        <v>6.7168668024709195</v>
      </c>
      <c r="M2698" s="365">
        <v>11.890301731226769</v>
      </c>
      <c r="N2698" s="365">
        <v>6.047245047945685</v>
      </c>
      <c r="O2698" s="365">
        <v>7.2910216718266252</v>
      </c>
      <c r="P2698" s="308"/>
      <c r="Q2698" s="308"/>
      <c r="R2698" s="308">
        <v>11</v>
      </c>
    </row>
    <row r="2699" spans="1:18" ht="60">
      <c r="A2699" s="304">
        <v>369</v>
      </c>
      <c r="B2699" s="301" t="s">
        <v>4834</v>
      </c>
      <c r="C2699" s="305" t="s">
        <v>4835</v>
      </c>
      <c r="D2699" s="306">
        <v>37662.36</v>
      </c>
      <c r="E2699" s="306">
        <v>4210.54</v>
      </c>
      <c r="F2699" s="306">
        <v>32973.78</v>
      </c>
      <c r="G2699" s="306">
        <v>478.04</v>
      </c>
      <c r="H2699" s="307">
        <v>252987.34</v>
      </c>
      <c r="I2699" s="307">
        <v>50064.61</v>
      </c>
      <c r="J2699" s="307">
        <v>199437.33</v>
      </c>
      <c r="K2699" s="307">
        <v>3485.4</v>
      </c>
      <c r="L2699" s="365">
        <v>6.7172460780471539</v>
      </c>
      <c r="M2699" s="365">
        <v>11.890306231504749</v>
      </c>
      <c r="N2699" s="365">
        <v>6.0483611524065486</v>
      </c>
      <c r="O2699" s="365">
        <v>7.2910216718266252</v>
      </c>
      <c r="P2699" s="308"/>
      <c r="Q2699" s="308"/>
      <c r="R2699" s="308">
        <v>11</v>
      </c>
    </row>
    <row r="2700" spans="1:18" ht="60">
      <c r="A2700" s="304">
        <v>370</v>
      </c>
      <c r="B2700" s="301" t="s">
        <v>4836</v>
      </c>
      <c r="C2700" s="305" t="s">
        <v>4837</v>
      </c>
      <c r="D2700" s="306">
        <v>44632.83</v>
      </c>
      <c r="E2700" s="306">
        <v>4999.43</v>
      </c>
      <c r="F2700" s="306">
        <v>39148.9</v>
      </c>
      <c r="G2700" s="306">
        <v>484.5</v>
      </c>
      <c r="H2700" s="307">
        <v>299808.77</v>
      </c>
      <c r="I2700" s="307">
        <v>59444.78</v>
      </c>
      <c r="J2700" s="307">
        <v>236831.49</v>
      </c>
      <c r="K2700" s="307">
        <v>3532.5</v>
      </c>
      <c r="L2700" s="365">
        <v>6.7172251905155917</v>
      </c>
      <c r="M2700" s="365">
        <v>11.890311495510486</v>
      </c>
      <c r="N2700" s="365">
        <v>6.0495056055214826</v>
      </c>
      <c r="O2700" s="365">
        <v>7.2910216718266252</v>
      </c>
      <c r="P2700" s="308"/>
      <c r="Q2700" s="308"/>
      <c r="R2700" s="308">
        <v>11</v>
      </c>
    </row>
    <row r="2701" spans="1:18" ht="60">
      <c r="A2701" s="304">
        <v>371</v>
      </c>
      <c r="B2701" s="301" t="s">
        <v>4838</v>
      </c>
      <c r="C2701" s="305" t="s">
        <v>4839</v>
      </c>
      <c r="D2701" s="306">
        <v>55143.45</v>
      </c>
      <c r="E2701" s="306">
        <v>6182.77</v>
      </c>
      <c r="F2701" s="306">
        <v>48411.58</v>
      </c>
      <c r="G2701" s="306">
        <v>549.1</v>
      </c>
      <c r="H2701" s="307">
        <v>370441.28</v>
      </c>
      <c r="I2701" s="307">
        <v>73515.05</v>
      </c>
      <c r="J2701" s="307">
        <v>292922.73</v>
      </c>
      <c r="K2701" s="307">
        <v>4003.5</v>
      </c>
      <c r="L2701" s="365">
        <v>6.7177748218510098</v>
      </c>
      <c r="M2701" s="365">
        <v>11.890309683200249</v>
      </c>
      <c r="N2701" s="365">
        <v>6.0506748591969108</v>
      </c>
      <c r="O2701" s="365">
        <v>7.2910216718266252</v>
      </c>
      <c r="P2701" s="308"/>
      <c r="Q2701" s="308"/>
      <c r="R2701" s="308">
        <v>11</v>
      </c>
    </row>
    <row r="2702" spans="1:18" ht="60">
      <c r="A2702" s="304">
        <v>372</v>
      </c>
      <c r="B2702" s="301" t="s">
        <v>4840</v>
      </c>
      <c r="C2702" s="305" t="s">
        <v>4841</v>
      </c>
      <c r="D2702" s="306">
        <v>72593.95</v>
      </c>
      <c r="E2702" s="306">
        <v>8163.17</v>
      </c>
      <c r="F2702" s="306">
        <v>63849.38</v>
      </c>
      <c r="G2702" s="306">
        <v>581.4</v>
      </c>
      <c r="H2702" s="307">
        <v>487709.75</v>
      </c>
      <c r="I2702" s="307">
        <v>97062.62</v>
      </c>
      <c r="J2702" s="307">
        <v>386408.13</v>
      </c>
      <c r="K2702" s="307">
        <v>4239</v>
      </c>
      <c r="L2702" s="365">
        <v>6.7183250119328131</v>
      </c>
      <c r="M2702" s="365">
        <v>11.890309769366556</v>
      </c>
      <c r="N2702" s="365">
        <v>6.0518697284139646</v>
      </c>
      <c r="O2702" s="365">
        <v>7.2910216718266261</v>
      </c>
      <c r="P2702" s="308"/>
      <c r="Q2702" s="308"/>
      <c r="R2702" s="308">
        <v>11</v>
      </c>
    </row>
    <row r="2703" spans="1:18" ht="60">
      <c r="A2703" s="304">
        <v>373</v>
      </c>
      <c r="B2703" s="301" t="s">
        <v>4842</v>
      </c>
      <c r="C2703" s="305" t="s">
        <v>4843</v>
      </c>
      <c r="D2703" s="306">
        <v>107478.61</v>
      </c>
      <c r="E2703" s="306">
        <v>12107.63</v>
      </c>
      <c r="F2703" s="306">
        <v>94724.98</v>
      </c>
      <c r="G2703" s="306">
        <v>646</v>
      </c>
      <c r="H2703" s="307">
        <v>722052.43</v>
      </c>
      <c r="I2703" s="307">
        <v>143963.5</v>
      </c>
      <c r="J2703" s="307">
        <v>573378.93000000005</v>
      </c>
      <c r="K2703" s="307">
        <v>4710</v>
      </c>
      <c r="L2703" s="365">
        <v>6.7181035370665851</v>
      </c>
      <c r="M2703" s="365">
        <v>11.890312142012929</v>
      </c>
      <c r="N2703" s="365">
        <v>6.0530910642578135</v>
      </c>
      <c r="O2703" s="365">
        <v>7.2910216718266252</v>
      </c>
      <c r="P2703" s="308"/>
      <c r="Q2703" s="308"/>
      <c r="R2703" s="308">
        <v>11</v>
      </c>
    </row>
    <row r="2704" spans="1:18" ht="12.75">
      <c r="A2704" s="202" t="s">
        <v>4844</v>
      </c>
      <c r="B2704" s="201"/>
      <c r="C2704" s="201"/>
      <c r="D2704" s="201"/>
      <c r="E2704" s="201"/>
      <c r="F2704" s="201"/>
      <c r="G2704" s="201"/>
      <c r="H2704" s="201"/>
      <c r="I2704" s="201"/>
      <c r="J2704" s="201"/>
      <c r="K2704" s="201"/>
      <c r="L2704" s="201"/>
      <c r="M2704" s="201"/>
      <c r="N2704" s="201"/>
      <c r="O2704" s="201"/>
      <c r="P2704" s="201"/>
      <c r="Q2704" s="201"/>
      <c r="R2704" s="201"/>
    </row>
    <row r="2705" spans="1:18" ht="60">
      <c r="A2705" s="304">
        <v>374</v>
      </c>
      <c r="B2705" s="301" t="s">
        <v>4845</v>
      </c>
      <c r="C2705" s="305" t="s">
        <v>4846</v>
      </c>
      <c r="D2705" s="306">
        <v>14039.25</v>
      </c>
      <c r="E2705" s="306">
        <v>1285.25</v>
      </c>
      <c r="F2705" s="306">
        <v>2724.2</v>
      </c>
      <c r="G2705" s="306">
        <v>10029.799999999999</v>
      </c>
      <c r="H2705" s="307">
        <v>70716.990000000005</v>
      </c>
      <c r="I2705" s="307">
        <v>15282.01</v>
      </c>
      <c r="J2705" s="307">
        <v>16743.57</v>
      </c>
      <c r="K2705" s="307">
        <v>38691.410000000003</v>
      </c>
      <c r="L2705" s="365">
        <v>5.0370917249853093</v>
      </c>
      <c r="M2705" s="365">
        <v>11.890301497763081</v>
      </c>
      <c r="N2705" s="365">
        <v>6.1462337566992149</v>
      </c>
      <c r="O2705" s="365">
        <v>3.8576452172525881</v>
      </c>
      <c r="P2705" s="308"/>
      <c r="Q2705" s="308"/>
      <c r="R2705" s="308">
        <v>12</v>
      </c>
    </row>
    <row r="2706" spans="1:18" ht="60">
      <c r="A2706" s="304">
        <v>375</v>
      </c>
      <c r="B2706" s="301" t="s">
        <v>4847</v>
      </c>
      <c r="C2706" s="305" t="s">
        <v>4848</v>
      </c>
      <c r="D2706" s="306">
        <v>14861.13</v>
      </c>
      <c r="E2706" s="306">
        <v>1360.62</v>
      </c>
      <c r="F2706" s="306">
        <v>2823.03</v>
      </c>
      <c r="G2706" s="306">
        <v>10677.48</v>
      </c>
      <c r="H2706" s="307">
        <v>73830.320000000007</v>
      </c>
      <c r="I2706" s="307">
        <v>16178.14</v>
      </c>
      <c r="J2706" s="307">
        <v>17341</v>
      </c>
      <c r="K2706" s="307">
        <v>40311.18</v>
      </c>
      <c r="L2706" s="365">
        <v>4.9680152182236483</v>
      </c>
      <c r="M2706" s="365">
        <v>11.890270611926915</v>
      </c>
      <c r="N2706" s="365">
        <v>6.142690655076283</v>
      </c>
      <c r="O2706" s="365">
        <v>3.7753458681261871</v>
      </c>
      <c r="P2706" s="308"/>
      <c r="Q2706" s="308"/>
      <c r="R2706" s="308">
        <v>12</v>
      </c>
    </row>
    <row r="2707" spans="1:18" ht="60">
      <c r="A2707" s="304">
        <v>376</v>
      </c>
      <c r="B2707" s="301" t="s">
        <v>4849</v>
      </c>
      <c r="C2707" s="305" t="s">
        <v>4850</v>
      </c>
      <c r="D2707" s="306">
        <v>15914.16</v>
      </c>
      <c r="E2707" s="306">
        <v>1528.77</v>
      </c>
      <c r="F2707" s="306">
        <v>2908.13</v>
      </c>
      <c r="G2707" s="306">
        <v>11477.26</v>
      </c>
      <c r="H2707" s="307">
        <v>79095.039999999994</v>
      </c>
      <c r="I2707" s="307">
        <v>18177.509999999998</v>
      </c>
      <c r="J2707" s="307">
        <v>17850.22</v>
      </c>
      <c r="K2707" s="307">
        <v>43067.31</v>
      </c>
      <c r="L2707" s="365">
        <v>4.9701046112392984</v>
      </c>
      <c r="M2707" s="365">
        <v>11.890284346239133</v>
      </c>
      <c r="N2707" s="365">
        <v>6.1380405965345428</v>
      </c>
      <c r="O2707" s="365">
        <v>3.7524034482097641</v>
      </c>
      <c r="P2707" s="308"/>
      <c r="Q2707" s="308"/>
      <c r="R2707" s="308">
        <v>12</v>
      </c>
    </row>
    <row r="2708" spans="1:18" ht="60">
      <c r="A2708" s="304">
        <v>377</v>
      </c>
      <c r="B2708" s="301" t="s">
        <v>4851</v>
      </c>
      <c r="C2708" s="305" t="s">
        <v>4852</v>
      </c>
      <c r="D2708" s="306">
        <v>21209.74</v>
      </c>
      <c r="E2708" s="306">
        <v>2573.58</v>
      </c>
      <c r="F2708" s="306">
        <v>4097.1899999999996</v>
      </c>
      <c r="G2708" s="306">
        <v>14538.97</v>
      </c>
      <c r="H2708" s="307">
        <v>107612.25</v>
      </c>
      <c r="I2708" s="307">
        <v>30600.66</v>
      </c>
      <c r="J2708" s="307">
        <v>24794.39</v>
      </c>
      <c r="K2708" s="307">
        <v>52217.2</v>
      </c>
      <c r="L2708" s="365">
        <v>5.0737184897127445</v>
      </c>
      <c r="M2708" s="365">
        <v>11.890308441936913</v>
      </c>
      <c r="N2708" s="365">
        <v>6.0515597275205693</v>
      </c>
      <c r="O2708" s="365">
        <v>3.5915336505956059</v>
      </c>
      <c r="P2708" s="308"/>
      <c r="Q2708" s="308"/>
      <c r="R2708" s="308">
        <v>12</v>
      </c>
    </row>
    <row r="2709" spans="1:18" ht="60">
      <c r="A2709" s="304">
        <v>378</v>
      </c>
      <c r="B2709" s="301" t="s">
        <v>4853</v>
      </c>
      <c r="C2709" s="305" t="s">
        <v>4854</v>
      </c>
      <c r="D2709" s="306">
        <v>23641.55</v>
      </c>
      <c r="E2709" s="306">
        <v>2796.13</v>
      </c>
      <c r="F2709" s="306">
        <v>4288.84</v>
      </c>
      <c r="G2709" s="306">
        <v>16556.580000000002</v>
      </c>
      <c r="H2709" s="307">
        <v>116749.39</v>
      </c>
      <c r="I2709" s="307">
        <v>33246.76</v>
      </c>
      <c r="J2709" s="307">
        <v>25977.97</v>
      </c>
      <c r="K2709" s="307">
        <v>57524.66</v>
      </c>
      <c r="L2709" s="365">
        <v>4.9383136892462636</v>
      </c>
      <c r="M2709" s="365">
        <v>11.89027691845515</v>
      </c>
      <c r="N2709" s="365">
        <v>6.057108682067879</v>
      </c>
      <c r="O2709" s="365">
        <v>3.474428897755454</v>
      </c>
      <c r="P2709" s="308"/>
      <c r="Q2709" s="308"/>
      <c r="R2709" s="308">
        <v>12</v>
      </c>
    </row>
    <row r="2710" spans="1:18" ht="60">
      <c r="A2710" s="304">
        <v>379</v>
      </c>
      <c r="B2710" s="301" t="s">
        <v>4855</v>
      </c>
      <c r="C2710" s="305" t="s">
        <v>4856</v>
      </c>
      <c r="D2710" s="306">
        <v>26355.97</v>
      </c>
      <c r="E2710" s="306">
        <v>3204.36</v>
      </c>
      <c r="F2710" s="306">
        <v>4493.5</v>
      </c>
      <c r="G2710" s="306">
        <v>18658.11</v>
      </c>
      <c r="H2710" s="307">
        <v>128742.2</v>
      </c>
      <c r="I2710" s="307">
        <v>38100.769999999997</v>
      </c>
      <c r="J2710" s="307">
        <v>27216.69</v>
      </c>
      <c r="K2710" s="307">
        <v>63424.74</v>
      </c>
      <c r="L2710" s="365">
        <v>4.8847452778250995</v>
      </c>
      <c r="M2710" s="365">
        <v>11.890290104732301</v>
      </c>
      <c r="N2710" s="365">
        <v>6.0569021920551904</v>
      </c>
      <c r="O2710" s="365">
        <v>3.3993121489797198</v>
      </c>
      <c r="P2710" s="308"/>
      <c r="Q2710" s="308"/>
      <c r="R2710" s="308">
        <v>12</v>
      </c>
    </row>
    <row r="2711" spans="1:18" ht="12.75">
      <c r="A2711" s="202" t="s">
        <v>4857</v>
      </c>
      <c r="B2711" s="201"/>
      <c r="C2711" s="201"/>
      <c r="D2711" s="201"/>
      <c r="E2711" s="201"/>
      <c r="F2711" s="201"/>
      <c r="G2711" s="201"/>
      <c r="H2711" s="201"/>
      <c r="I2711" s="201"/>
      <c r="J2711" s="201"/>
      <c r="K2711" s="201"/>
      <c r="L2711" s="201"/>
      <c r="M2711" s="201"/>
      <c r="N2711" s="201"/>
      <c r="O2711" s="201"/>
      <c r="P2711" s="201"/>
      <c r="Q2711" s="201"/>
      <c r="R2711" s="201"/>
    </row>
    <row r="2712" spans="1:18" ht="60">
      <c r="A2712" s="304">
        <v>380</v>
      </c>
      <c r="B2712" s="301" t="s">
        <v>4858</v>
      </c>
      <c r="C2712" s="305" t="s">
        <v>4859</v>
      </c>
      <c r="D2712" s="306">
        <v>15369.55</v>
      </c>
      <c r="E2712" s="306">
        <v>1116.5999999999999</v>
      </c>
      <c r="F2712" s="306">
        <v>2610.14</v>
      </c>
      <c r="G2712" s="306">
        <v>11642.81</v>
      </c>
      <c r="H2712" s="307">
        <v>69180.710000000006</v>
      </c>
      <c r="I2712" s="307">
        <v>13276.73</v>
      </c>
      <c r="J2712" s="307">
        <v>16299.25</v>
      </c>
      <c r="K2712" s="307">
        <v>39604.730000000003</v>
      </c>
      <c r="L2712" s="365">
        <v>4.5011539049614342</v>
      </c>
      <c r="M2712" s="365">
        <v>11.890318825004478</v>
      </c>
      <c r="N2712" s="365">
        <v>6.2445884128820683</v>
      </c>
      <c r="O2712" s="365">
        <v>3.4016470250738444</v>
      </c>
      <c r="P2712" s="308"/>
      <c r="Q2712" s="308"/>
      <c r="R2712" s="308">
        <v>13</v>
      </c>
    </row>
    <row r="2713" spans="1:18" ht="60">
      <c r="A2713" s="304">
        <v>381</v>
      </c>
      <c r="B2713" s="301" t="s">
        <v>4860</v>
      </c>
      <c r="C2713" s="305" t="s">
        <v>4861</v>
      </c>
      <c r="D2713" s="306">
        <v>21172.43</v>
      </c>
      <c r="E2713" s="306">
        <v>1201.97</v>
      </c>
      <c r="F2713" s="306">
        <v>2708.69</v>
      </c>
      <c r="G2713" s="306">
        <v>17261.77</v>
      </c>
      <c r="H2713" s="307">
        <v>86495.73</v>
      </c>
      <c r="I2713" s="307">
        <v>14291.82</v>
      </c>
      <c r="J2713" s="307">
        <v>16923.599999999999</v>
      </c>
      <c r="K2713" s="307">
        <v>55280.31</v>
      </c>
      <c r="L2713" s="365">
        <v>4.085300081284954</v>
      </c>
      <c r="M2713" s="365">
        <v>11.890330041515179</v>
      </c>
      <c r="N2713" s="365">
        <v>6.2478910469636606</v>
      </c>
      <c r="O2713" s="365">
        <v>3.2024705461838501</v>
      </c>
      <c r="P2713" s="308"/>
      <c r="Q2713" s="308"/>
      <c r="R2713" s="308">
        <v>13</v>
      </c>
    </row>
    <row r="2714" spans="1:18" ht="60">
      <c r="A2714" s="304">
        <v>382</v>
      </c>
      <c r="B2714" s="301" t="s">
        <v>4862</v>
      </c>
      <c r="C2714" s="305" t="s">
        <v>4863</v>
      </c>
      <c r="D2714" s="306">
        <v>23356.52</v>
      </c>
      <c r="E2714" s="306">
        <v>1308.94</v>
      </c>
      <c r="F2714" s="306">
        <v>2779.02</v>
      </c>
      <c r="G2714" s="306">
        <v>19268.560000000001</v>
      </c>
      <c r="H2714" s="307">
        <v>94184.21</v>
      </c>
      <c r="I2714" s="307">
        <v>15563.75</v>
      </c>
      <c r="J2714" s="307">
        <v>17374.349999999999</v>
      </c>
      <c r="K2714" s="307">
        <v>61246.11</v>
      </c>
      <c r="L2714" s="365">
        <v>4.0324590307117676</v>
      </c>
      <c r="M2714" s="365">
        <v>11.890346387152963</v>
      </c>
      <c r="N2714" s="365">
        <v>6.2519701189627996</v>
      </c>
      <c r="O2714" s="365">
        <v>3.1785514849059813</v>
      </c>
      <c r="P2714" s="308"/>
      <c r="Q2714" s="308"/>
      <c r="R2714" s="308">
        <v>13</v>
      </c>
    </row>
    <row r="2715" spans="1:18" ht="60">
      <c r="A2715" s="304">
        <v>383</v>
      </c>
      <c r="B2715" s="301" t="s">
        <v>4864</v>
      </c>
      <c r="C2715" s="305" t="s">
        <v>4865</v>
      </c>
      <c r="D2715" s="306">
        <v>37284.71</v>
      </c>
      <c r="E2715" s="306">
        <v>2254.11</v>
      </c>
      <c r="F2715" s="306">
        <v>3924.85</v>
      </c>
      <c r="G2715" s="306">
        <v>31105.75</v>
      </c>
      <c r="H2715" s="307">
        <v>145647.29</v>
      </c>
      <c r="I2715" s="307">
        <v>26802.11</v>
      </c>
      <c r="J2715" s="307">
        <v>24270.71</v>
      </c>
      <c r="K2715" s="307">
        <v>94574.47</v>
      </c>
      <c r="L2715" s="365">
        <v>3.9063543742193518</v>
      </c>
      <c r="M2715" s="365">
        <v>11.890329220845478</v>
      </c>
      <c r="N2715" s="365">
        <v>6.1838567078996647</v>
      </c>
      <c r="O2715" s="365">
        <v>3.0404176076770373</v>
      </c>
      <c r="P2715" s="308"/>
      <c r="Q2715" s="308"/>
      <c r="R2715" s="308">
        <v>13</v>
      </c>
    </row>
    <row r="2716" spans="1:18" ht="60">
      <c r="A2716" s="304">
        <v>384</v>
      </c>
      <c r="B2716" s="301" t="s">
        <v>4866</v>
      </c>
      <c r="C2716" s="305" t="s">
        <v>4867</v>
      </c>
      <c r="D2716" s="306">
        <v>43585.77</v>
      </c>
      <c r="E2716" s="306">
        <v>2512.52</v>
      </c>
      <c r="F2716" s="306">
        <v>4112.2700000000004</v>
      </c>
      <c r="G2716" s="306">
        <v>36960.980000000003</v>
      </c>
      <c r="H2716" s="307">
        <v>166701.23000000001</v>
      </c>
      <c r="I2716" s="307">
        <v>29874.7</v>
      </c>
      <c r="J2716" s="307">
        <v>25483.54</v>
      </c>
      <c r="K2716" s="307">
        <v>111342.99</v>
      </c>
      <c r="L2716" s="365">
        <v>3.8246709878017531</v>
      </c>
      <c r="M2716" s="365">
        <v>11.890333211277921</v>
      </c>
      <c r="N2716" s="365">
        <v>6.1969520483820366</v>
      </c>
      <c r="O2716" s="365">
        <v>3.0124469102280296</v>
      </c>
      <c r="P2716" s="308"/>
      <c r="Q2716" s="308"/>
      <c r="R2716" s="308">
        <v>13</v>
      </c>
    </row>
    <row r="2717" spans="1:18" ht="60">
      <c r="A2717" s="304">
        <v>385</v>
      </c>
      <c r="B2717" s="301" t="s">
        <v>4868</v>
      </c>
      <c r="C2717" s="305" t="s">
        <v>4869</v>
      </c>
      <c r="D2717" s="306">
        <v>49924.5</v>
      </c>
      <c r="E2717" s="306">
        <v>2809.53</v>
      </c>
      <c r="F2717" s="306">
        <v>4303.03</v>
      </c>
      <c r="G2717" s="306">
        <v>42811.94</v>
      </c>
      <c r="H2717" s="307">
        <v>188205.64</v>
      </c>
      <c r="I2717" s="307">
        <v>33406.32</v>
      </c>
      <c r="J2717" s="307">
        <v>26724.2</v>
      </c>
      <c r="K2717" s="307">
        <v>128075.12</v>
      </c>
      <c r="L2717" s="365">
        <v>3.76980520586085</v>
      </c>
      <c r="M2717" s="365">
        <v>11.890358885649912</v>
      </c>
      <c r="N2717" s="365">
        <v>6.210553958489716</v>
      </c>
      <c r="O2717" s="365">
        <v>2.9915747803066153</v>
      </c>
      <c r="P2717" s="308"/>
      <c r="Q2717" s="308"/>
      <c r="R2717" s="308">
        <v>13</v>
      </c>
    </row>
    <row r="2718" spans="1:18" ht="12.75">
      <c r="A2718" s="202" t="s">
        <v>4870</v>
      </c>
      <c r="B2718" s="201"/>
      <c r="C2718" s="201"/>
      <c r="D2718" s="201"/>
      <c r="E2718" s="201"/>
      <c r="F2718" s="201"/>
      <c r="G2718" s="201"/>
      <c r="H2718" s="201"/>
      <c r="I2718" s="201"/>
      <c r="J2718" s="201"/>
      <c r="K2718" s="201"/>
      <c r="L2718" s="201"/>
      <c r="M2718" s="201"/>
      <c r="N2718" s="201"/>
      <c r="O2718" s="201"/>
      <c r="P2718" s="201"/>
      <c r="Q2718" s="201"/>
      <c r="R2718" s="201"/>
    </row>
    <row r="2719" spans="1:18" ht="36">
      <c r="A2719" s="304">
        <v>386</v>
      </c>
      <c r="B2719" s="301" t="s">
        <v>4871</v>
      </c>
      <c r="C2719" s="305" t="s">
        <v>4872</v>
      </c>
      <c r="D2719" s="306">
        <v>128897.2</v>
      </c>
      <c r="E2719" s="306">
        <v>20319.099999999999</v>
      </c>
      <c r="F2719" s="306">
        <v>68318.399999999994</v>
      </c>
      <c r="G2719" s="306">
        <v>40259.699999999997</v>
      </c>
      <c r="H2719" s="307">
        <v>906398.31</v>
      </c>
      <c r="I2719" s="307">
        <v>241600.59</v>
      </c>
      <c r="J2719" s="307">
        <v>459439.34</v>
      </c>
      <c r="K2719" s="307">
        <v>205358.38</v>
      </c>
      <c r="L2719" s="365">
        <v>7.031947241677865</v>
      </c>
      <c r="M2719" s="365">
        <v>11.890319453125386</v>
      </c>
      <c r="N2719" s="365">
        <v>6.7249721890442409</v>
      </c>
      <c r="O2719" s="365">
        <v>5.1008422814874432</v>
      </c>
      <c r="P2719" s="308"/>
      <c r="Q2719" s="308"/>
      <c r="R2719" s="308">
        <v>14</v>
      </c>
    </row>
    <row r="2720" spans="1:18" ht="36">
      <c r="A2720" s="304">
        <v>387</v>
      </c>
      <c r="B2720" s="301" t="s">
        <v>4873</v>
      </c>
      <c r="C2720" s="305" t="s">
        <v>4874</v>
      </c>
      <c r="D2720" s="306">
        <v>193923.62</v>
      </c>
      <c r="E2720" s="306">
        <v>32746.02</v>
      </c>
      <c r="F2720" s="306">
        <v>101270.41</v>
      </c>
      <c r="G2720" s="306">
        <v>59907.19</v>
      </c>
      <c r="H2720" s="307">
        <v>1364936.06</v>
      </c>
      <c r="I2720" s="307">
        <v>389360.56</v>
      </c>
      <c r="J2720" s="307">
        <v>680180.19</v>
      </c>
      <c r="K2720" s="307">
        <v>295395.31</v>
      </c>
      <c r="L2720" s="365">
        <v>7.0385240333281738</v>
      </c>
      <c r="M2720" s="365">
        <v>11.890317052270779</v>
      </c>
      <c r="N2720" s="365">
        <v>6.7164751283222799</v>
      </c>
      <c r="O2720" s="365">
        <v>4.9308824199566024</v>
      </c>
      <c r="P2720" s="308"/>
      <c r="Q2720" s="308"/>
      <c r="R2720" s="308">
        <v>14</v>
      </c>
    </row>
    <row r="2721" spans="1:18" ht="12.75">
      <c r="A2721" s="202" t="s">
        <v>4875</v>
      </c>
      <c r="B2721" s="201"/>
      <c r="C2721" s="201"/>
      <c r="D2721" s="201"/>
      <c r="E2721" s="201"/>
      <c r="F2721" s="201"/>
      <c r="G2721" s="201"/>
      <c r="H2721" s="201"/>
      <c r="I2721" s="201"/>
      <c r="J2721" s="201"/>
      <c r="K2721" s="201"/>
      <c r="L2721" s="201"/>
      <c r="M2721" s="201"/>
      <c r="N2721" s="201"/>
      <c r="O2721" s="201"/>
      <c r="P2721" s="201"/>
      <c r="Q2721" s="201"/>
      <c r="R2721" s="201"/>
    </row>
    <row r="2722" spans="1:18" ht="84">
      <c r="A2722" s="304">
        <v>388</v>
      </c>
      <c r="B2722" s="301" t="s">
        <v>4876</v>
      </c>
      <c r="C2722" s="305" t="s">
        <v>4877</v>
      </c>
      <c r="D2722" s="306">
        <v>140743.45000000001</v>
      </c>
      <c r="E2722" s="306">
        <v>4841.66</v>
      </c>
      <c r="F2722" s="306">
        <v>133584.53</v>
      </c>
      <c r="G2722" s="306">
        <v>2317.2600000000002</v>
      </c>
      <c r="H2722" s="307">
        <v>693493.26</v>
      </c>
      <c r="I2722" s="307">
        <v>57567.91</v>
      </c>
      <c r="J2722" s="307">
        <v>624678.42000000004</v>
      </c>
      <c r="K2722" s="307">
        <v>11246.93</v>
      </c>
      <c r="L2722" s="365">
        <v>4.9273572588990815</v>
      </c>
      <c r="M2722" s="365">
        <v>11.890118265223085</v>
      </c>
      <c r="N2722" s="365">
        <v>4.6762781588556699</v>
      </c>
      <c r="O2722" s="365">
        <v>4.8535468613793871</v>
      </c>
      <c r="P2722" s="308"/>
      <c r="Q2722" s="308"/>
      <c r="R2722" s="308">
        <v>15</v>
      </c>
    </row>
    <row r="2723" spans="1:18" ht="84">
      <c r="A2723" s="304">
        <v>389</v>
      </c>
      <c r="B2723" s="301" t="s">
        <v>4878</v>
      </c>
      <c r="C2723" s="305" t="s">
        <v>4879</v>
      </c>
      <c r="D2723" s="306">
        <v>145505.32</v>
      </c>
      <c r="E2723" s="306">
        <v>5078.59</v>
      </c>
      <c r="F2723" s="306">
        <v>137553.5</v>
      </c>
      <c r="G2723" s="306">
        <v>2873.23</v>
      </c>
      <c r="H2723" s="307">
        <v>716323.29</v>
      </c>
      <c r="I2723" s="307">
        <v>60385.120000000003</v>
      </c>
      <c r="J2723" s="307">
        <v>641092.78</v>
      </c>
      <c r="K2723" s="307">
        <v>14845.39</v>
      </c>
      <c r="L2723" s="365">
        <v>4.9230041210864321</v>
      </c>
      <c r="M2723" s="365">
        <v>11.890134860266334</v>
      </c>
      <c r="N2723" s="365">
        <v>4.6606795174241293</v>
      </c>
      <c r="O2723" s="365">
        <v>5.1667948615321428</v>
      </c>
      <c r="P2723" s="308"/>
      <c r="Q2723" s="308"/>
      <c r="R2723" s="308">
        <v>15</v>
      </c>
    </row>
    <row r="2724" spans="1:18" ht="84">
      <c r="A2724" s="304">
        <v>390</v>
      </c>
      <c r="B2724" s="301" t="s">
        <v>4880</v>
      </c>
      <c r="C2724" s="305" t="s">
        <v>4881</v>
      </c>
      <c r="D2724" s="306">
        <v>158771.24</v>
      </c>
      <c r="E2724" s="306">
        <v>5876.69</v>
      </c>
      <c r="F2724" s="306">
        <v>147354.49</v>
      </c>
      <c r="G2724" s="306">
        <v>5540.06</v>
      </c>
      <c r="H2724" s="307">
        <v>783824.3</v>
      </c>
      <c r="I2724" s="307">
        <v>69874.600000000006</v>
      </c>
      <c r="J2724" s="307">
        <v>681923.31</v>
      </c>
      <c r="K2724" s="307">
        <v>32026.39</v>
      </c>
      <c r="L2724" s="365">
        <v>4.9368153829371115</v>
      </c>
      <c r="M2724" s="365">
        <v>11.89012862682905</v>
      </c>
      <c r="N2724" s="365">
        <v>4.6277742198422329</v>
      </c>
      <c r="O2724" s="365">
        <v>5.7808742143586889</v>
      </c>
      <c r="P2724" s="308"/>
      <c r="Q2724" s="308"/>
      <c r="R2724" s="308">
        <v>15</v>
      </c>
    </row>
    <row r="2725" spans="1:18" ht="84">
      <c r="A2725" s="304">
        <v>391</v>
      </c>
      <c r="B2725" s="301" t="s">
        <v>4882</v>
      </c>
      <c r="C2725" s="305" t="s">
        <v>4883</v>
      </c>
      <c r="D2725" s="306">
        <v>178772.26</v>
      </c>
      <c r="E2725" s="306">
        <v>6871.59</v>
      </c>
      <c r="F2725" s="306">
        <v>164257.20000000001</v>
      </c>
      <c r="G2725" s="306">
        <v>7643.47</v>
      </c>
      <c r="H2725" s="307">
        <v>878416.29</v>
      </c>
      <c r="I2725" s="307">
        <v>81704.02</v>
      </c>
      <c r="J2725" s="307">
        <v>750804.23</v>
      </c>
      <c r="K2725" s="307">
        <v>45908.04</v>
      </c>
      <c r="L2725" s="365">
        <v>4.9136051085330577</v>
      </c>
      <c r="M2725" s="365">
        <v>11.890118589729598</v>
      </c>
      <c r="N2725" s="365">
        <v>4.5709060546508766</v>
      </c>
      <c r="O2725" s="365">
        <v>6.0061778223764861</v>
      </c>
      <c r="P2725" s="308"/>
      <c r="Q2725" s="308"/>
      <c r="R2725" s="308">
        <v>15</v>
      </c>
    </row>
    <row r="2726" spans="1:18" ht="84">
      <c r="A2726" s="304">
        <v>392</v>
      </c>
      <c r="B2726" s="301" t="s">
        <v>4884</v>
      </c>
      <c r="C2726" s="305" t="s">
        <v>4885</v>
      </c>
      <c r="D2726" s="306">
        <v>216997.18</v>
      </c>
      <c r="E2726" s="306">
        <v>7897.87</v>
      </c>
      <c r="F2726" s="306">
        <v>196055.86</v>
      </c>
      <c r="G2726" s="306">
        <v>13043.45</v>
      </c>
      <c r="H2726" s="307">
        <v>1014340.92</v>
      </c>
      <c r="I2726" s="307">
        <v>93906.61</v>
      </c>
      <c r="J2726" s="307">
        <v>838080.28</v>
      </c>
      <c r="K2726" s="307">
        <v>82354.03</v>
      </c>
      <c r="L2726" s="365">
        <v>4.6744428660317157</v>
      </c>
      <c r="M2726" s="365">
        <v>11.890118474981229</v>
      </c>
      <c r="N2726" s="365">
        <v>4.2747015059891611</v>
      </c>
      <c r="O2726" s="365">
        <v>6.3138226466157343</v>
      </c>
      <c r="P2726" s="308"/>
      <c r="Q2726" s="308"/>
      <c r="R2726" s="308">
        <v>15</v>
      </c>
    </row>
    <row r="2727" spans="1:18" ht="84">
      <c r="A2727" s="304">
        <v>393</v>
      </c>
      <c r="B2727" s="301" t="s">
        <v>4886</v>
      </c>
      <c r="C2727" s="305" t="s">
        <v>4887</v>
      </c>
      <c r="D2727" s="306">
        <v>231082.39</v>
      </c>
      <c r="E2727" s="306">
        <v>8606.7900000000009</v>
      </c>
      <c r="F2727" s="306">
        <v>206877.41</v>
      </c>
      <c r="G2727" s="306">
        <v>15598.19</v>
      </c>
      <c r="H2727" s="307">
        <v>1079359.6299999999</v>
      </c>
      <c r="I2727" s="307">
        <v>102335.83</v>
      </c>
      <c r="J2727" s="307">
        <v>877252.88</v>
      </c>
      <c r="K2727" s="307">
        <v>99770.92</v>
      </c>
      <c r="L2727" s="365">
        <v>4.6708865612823196</v>
      </c>
      <c r="M2727" s="365">
        <v>11.890127445888652</v>
      </c>
      <c r="N2727" s="365">
        <v>4.2404479058395017</v>
      </c>
      <c r="O2727" s="365">
        <v>6.3963139312958743</v>
      </c>
      <c r="P2727" s="308"/>
      <c r="Q2727" s="308"/>
      <c r="R2727" s="308">
        <v>15</v>
      </c>
    </row>
    <row r="2728" spans="1:18" ht="12.75">
      <c r="A2728" s="202" t="s">
        <v>4888</v>
      </c>
      <c r="B2728" s="201"/>
      <c r="C2728" s="201"/>
      <c r="D2728" s="201"/>
      <c r="E2728" s="201"/>
      <c r="F2728" s="201"/>
      <c r="G2728" s="201"/>
      <c r="H2728" s="201"/>
      <c r="I2728" s="201"/>
      <c r="J2728" s="201"/>
      <c r="K2728" s="201"/>
      <c r="L2728" s="201"/>
      <c r="M2728" s="201"/>
      <c r="N2728" s="201"/>
      <c r="O2728" s="201"/>
      <c r="P2728" s="201"/>
      <c r="Q2728" s="201"/>
      <c r="R2728" s="201"/>
    </row>
    <row r="2729" spans="1:18" ht="96">
      <c r="A2729" s="304">
        <v>394</v>
      </c>
      <c r="B2729" s="301" t="s">
        <v>4889</v>
      </c>
      <c r="C2729" s="305" t="s">
        <v>4890</v>
      </c>
      <c r="D2729" s="306">
        <v>493.07</v>
      </c>
      <c r="E2729" s="306">
        <v>33.21</v>
      </c>
      <c r="F2729" s="306">
        <v>402.41</v>
      </c>
      <c r="G2729" s="306">
        <v>57.45</v>
      </c>
      <c r="H2729" s="307">
        <v>3027.38</v>
      </c>
      <c r="I2729" s="307">
        <v>394.83</v>
      </c>
      <c r="J2729" s="307">
        <v>2258.16</v>
      </c>
      <c r="K2729" s="307">
        <v>374.39</v>
      </c>
      <c r="L2729" s="365">
        <v>6.1398584379499868</v>
      </c>
      <c r="M2729" s="365">
        <v>11.888888888888888</v>
      </c>
      <c r="N2729" s="365">
        <v>5.6115901692303858</v>
      </c>
      <c r="O2729" s="365">
        <v>6.5167972149695386</v>
      </c>
      <c r="P2729" s="308"/>
      <c r="Q2729" s="308"/>
      <c r="R2729" s="308">
        <v>16</v>
      </c>
    </row>
    <row r="2730" spans="1:18" ht="96">
      <c r="A2730" s="304">
        <v>395</v>
      </c>
      <c r="B2730" s="301" t="s">
        <v>4891</v>
      </c>
      <c r="C2730" s="305" t="s">
        <v>4892</v>
      </c>
      <c r="D2730" s="306">
        <v>778.19</v>
      </c>
      <c r="E2730" s="306">
        <v>58.37</v>
      </c>
      <c r="F2730" s="306">
        <v>630.78</v>
      </c>
      <c r="G2730" s="306">
        <v>89.04</v>
      </c>
      <c r="H2730" s="307">
        <v>4813.01</v>
      </c>
      <c r="I2730" s="307">
        <v>694.03</v>
      </c>
      <c r="J2730" s="307">
        <v>3536.85</v>
      </c>
      <c r="K2730" s="307">
        <v>582.13</v>
      </c>
      <c r="L2730" s="365">
        <v>6.1848777290892967</v>
      </c>
      <c r="M2730" s="365">
        <v>11.890183313345897</v>
      </c>
      <c r="N2730" s="365">
        <v>5.6071054884428806</v>
      </c>
      <c r="O2730" s="365">
        <v>6.5378481581311769</v>
      </c>
      <c r="P2730" s="308"/>
      <c r="Q2730" s="308"/>
      <c r="R2730" s="308">
        <v>16</v>
      </c>
    </row>
    <row r="2731" spans="1:18" ht="84">
      <c r="A2731" s="304">
        <v>396</v>
      </c>
      <c r="B2731" s="301" t="s">
        <v>4893</v>
      </c>
      <c r="C2731" s="305" t="s">
        <v>4894</v>
      </c>
      <c r="D2731" s="306">
        <v>1086.03</v>
      </c>
      <c r="E2731" s="306">
        <v>89.05</v>
      </c>
      <c r="F2731" s="306">
        <v>876.26</v>
      </c>
      <c r="G2731" s="306">
        <v>120.72</v>
      </c>
      <c r="H2731" s="307">
        <v>6782.38</v>
      </c>
      <c r="I2731" s="307">
        <v>1058.81</v>
      </c>
      <c r="J2731" s="307">
        <v>4933.16</v>
      </c>
      <c r="K2731" s="307">
        <v>790.41</v>
      </c>
      <c r="L2731" s="365">
        <v>6.2451129342651681</v>
      </c>
      <c r="M2731" s="365">
        <v>11.890061763054463</v>
      </c>
      <c r="N2731" s="365">
        <v>5.6297902449044805</v>
      </c>
      <c r="O2731" s="365">
        <v>6.5474652087475151</v>
      </c>
      <c r="P2731" s="308"/>
      <c r="Q2731" s="308"/>
      <c r="R2731" s="308">
        <v>16</v>
      </c>
    </row>
    <row r="2732" spans="1:18" ht="48">
      <c r="A2732" s="304">
        <v>397</v>
      </c>
      <c r="B2732" s="301" t="s">
        <v>4895</v>
      </c>
      <c r="C2732" s="305" t="s">
        <v>4896</v>
      </c>
      <c r="D2732" s="306">
        <v>226.82</v>
      </c>
      <c r="E2732" s="306">
        <v>16.55</v>
      </c>
      <c r="F2732" s="306">
        <v>178.68</v>
      </c>
      <c r="G2732" s="306">
        <v>31.59</v>
      </c>
      <c r="H2732" s="307">
        <v>1386.21</v>
      </c>
      <c r="I2732" s="307">
        <v>196.73</v>
      </c>
      <c r="J2732" s="307">
        <v>981.75</v>
      </c>
      <c r="K2732" s="307">
        <v>207.73</v>
      </c>
      <c r="L2732" s="365">
        <v>6.1114981042236138</v>
      </c>
      <c r="M2732" s="365">
        <v>11.887009063444108</v>
      </c>
      <c r="N2732" s="365">
        <v>5.4944593687038275</v>
      </c>
      <c r="O2732" s="365">
        <v>6.5758151313706863</v>
      </c>
      <c r="P2732" s="308"/>
      <c r="Q2732" s="308"/>
      <c r="R2732" s="308">
        <v>16</v>
      </c>
    </row>
    <row r="2733" spans="1:18" ht="48">
      <c r="A2733" s="304">
        <v>398</v>
      </c>
      <c r="B2733" s="301" t="s">
        <v>4897</v>
      </c>
      <c r="C2733" s="305" t="s">
        <v>4898</v>
      </c>
      <c r="D2733" s="306">
        <v>341.79</v>
      </c>
      <c r="E2733" s="306">
        <v>29.18</v>
      </c>
      <c r="F2733" s="306">
        <v>267.99</v>
      </c>
      <c r="G2733" s="306">
        <v>44.62</v>
      </c>
      <c r="H2733" s="307">
        <v>2116.41</v>
      </c>
      <c r="I2733" s="307">
        <v>347.01</v>
      </c>
      <c r="J2733" s="307">
        <v>1477.79</v>
      </c>
      <c r="K2733" s="307">
        <v>291.61</v>
      </c>
      <c r="L2733" s="365">
        <v>6.1921355218116378</v>
      </c>
      <c r="M2733" s="365">
        <v>11.892049348869088</v>
      </c>
      <c r="N2733" s="365">
        <v>5.5143475502817267</v>
      </c>
      <c r="O2733" s="365">
        <v>6.5354101299865537</v>
      </c>
      <c r="P2733" s="308"/>
      <c r="Q2733" s="308"/>
      <c r="R2733" s="308">
        <v>16</v>
      </c>
    </row>
    <row r="2734" spans="1:18" ht="48">
      <c r="A2734" s="304">
        <v>399</v>
      </c>
      <c r="B2734" s="301" t="s">
        <v>4899</v>
      </c>
      <c r="C2734" s="305" t="s">
        <v>4900</v>
      </c>
      <c r="D2734" s="306">
        <v>464.56</v>
      </c>
      <c r="E2734" s="306">
        <v>44.58</v>
      </c>
      <c r="F2734" s="306">
        <v>362.53</v>
      </c>
      <c r="G2734" s="306">
        <v>57.45</v>
      </c>
      <c r="H2734" s="307">
        <v>2905.61</v>
      </c>
      <c r="I2734" s="307">
        <v>530.09</v>
      </c>
      <c r="J2734" s="307">
        <v>2001.13</v>
      </c>
      <c r="K2734" s="307">
        <v>374.39</v>
      </c>
      <c r="L2734" s="365">
        <v>6.2545419321508531</v>
      </c>
      <c r="M2734" s="365">
        <v>11.890758187528041</v>
      </c>
      <c r="N2734" s="365">
        <v>5.5199018012302439</v>
      </c>
      <c r="O2734" s="365">
        <v>6.5167972149695386</v>
      </c>
      <c r="P2734" s="308"/>
      <c r="Q2734" s="308"/>
      <c r="R2734" s="308">
        <v>16</v>
      </c>
    </row>
    <row r="2735" spans="1:18" ht="12.75">
      <c r="A2735" s="202" t="s">
        <v>4901</v>
      </c>
      <c r="B2735" s="201"/>
      <c r="C2735" s="201"/>
      <c r="D2735" s="201"/>
      <c r="E2735" s="201"/>
      <c r="F2735" s="201"/>
      <c r="G2735" s="201"/>
      <c r="H2735" s="201"/>
      <c r="I2735" s="201"/>
      <c r="J2735" s="201"/>
      <c r="K2735" s="201"/>
      <c r="L2735" s="201"/>
      <c r="M2735" s="201"/>
      <c r="N2735" s="201"/>
      <c r="O2735" s="201"/>
      <c r="P2735" s="201"/>
      <c r="Q2735" s="201"/>
      <c r="R2735" s="201"/>
    </row>
    <row r="2736" spans="1:18">
      <c r="A2736" s="304">
        <v>400</v>
      </c>
      <c r="B2736" s="301" t="s">
        <v>4902</v>
      </c>
      <c r="C2736" s="305" t="s">
        <v>4901</v>
      </c>
      <c r="D2736" s="306">
        <v>630.66</v>
      </c>
      <c r="E2736" s="306">
        <v>414.21</v>
      </c>
      <c r="F2736" s="306"/>
      <c r="G2736" s="306">
        <v>216.45</v>
      </c>
      <c r="H2736" s="307">
        <v>6497.06</v>
      </c>
      <c r="I2736" s="307">
        <v>4925.16</v>
      </c>
      <c r="J2736" s="307"/>
      <c r="K2736" s="307">
        <v>1571.9</v>
      </c>
      <c r="L2736" s="365">
        <v>10.3020010782355</v>
      </c>
      <c r="M2736" s="365">
        <v>11.890490330991526</v>
      </c>
      <c r="N2736" s="365" t="s">
        <v>138</v>
      </c>
      <c r="O2736" s="365">
        <v>7.2621852621852634</v>
      </c>
      <c r="P2736" s="308"/>
      <c r="Q2736" s="308"/>
      <c r="R2736" s="308">
        <v>17</v>
      </c>
    </row>
    <row r="2737" spans="1:18" ht="29.25" customHeight="1">
      <c r="A2737" s="202" t="s">
        <v>4903</v>
      </c>
      <c r="B2737" s="201"/>
      <c r="C2737" s="201"/>
      <c r="D2737" s="201"/>
      <c r="E2737" s="201"/>
      <c r="F2737" s="201"/>
      <c r="G2737" s="201"/>
      <c r="H2737" s="201"/>
      <c r="I2737" s="201"/>
      <c r="J2737" s="201"/>
      <c r="K2737" s="201"/>
      <c r="L2737" s="201"/>
      <c r="M2737" s="201"/>
      <c r="N2737" s="201"/>
      <c r="O2737" s="201"/>
      <c r="P2737" s="201"/>
      <c r="Q2737" s="201"/>
      <c r="R2737" s="201"/>
    </row>
    <row r="2738" spans="1:18" ht="72">
      <c r="A2738" s="304">
        <v>401</v>
      </c>
      <c r="B2738" s="301" t="s">
        <v>4904</v>
      </c>
      <c r="C2738" s="305" t="s">
        <v>4905</v>
      </c>
      <c r="D2738" s="306">
        <v>360011.09</v>
      </c>
      <c r="E2738" s="306">
        <v>54864.59</v>
      </c>
      <c r="F2738" s="306">
        <v>33186.22</v>
      </c>
      <c r="G2738" s="306">
        <v>271960.28000000003</v>
      </c>
      <c r="H2738" s="307">
        <v>1998256.06</v>
      </c>
      <c r="I2738" s="307">
        <v>652323.47</v>
      </c>
      <c r="J2738" s="307">
        <v>214862.94</v>
      </c>
      <c r="K2738" s="307">
        <v>1131069.6499999999</v>
      </c>
      <c r="L2738" s="365">
        <v>5.5505402903005017</v>
      </c>
      <c r="M2738" s="365">
        <v>11.889699166620948</v>
      </c>
      <c r="N2738" s="365">
        <v>6.4744625932088677</v>
      </c>
      <c r="O2738" s="365">
        <v>4.1589516307307806</v>
      </c>
      <c r="P2738" s="308"/>
      <c r="Q2738" s="308"/>
      <c r="R2738" s="308">
        <v>18</v>
      </c>
    </row>
    <row r="2739" spans="1:18" ht="72">
      <c r="A2739" s="304">
        <v>402</v>
      </c>
      <c r="B2739" s="301" t="s">
        <v>4906</v>
      </c>
      <c r="C2739" s="305" t="s">
        <v>4907</v>
      </c>
      <c r="D2739" s="306">
        <v>514390.42</v>
      </c>
      <c r="E2739" s="306">
        <v>64973.88</v>
      </c>
      <c r="F2739" s="306">
        <v>51058.66</v>
      </c>
      <c r="G2739" s="306">
        <v>398357.88</v>
      </c>
      <c r="H2739" s="307">
        <v>2744234.54</v>
      </c>
      <c r="I2739" s="307">
        <v>772519.93</v>
      </c>
      <c r="J2739" s="307">
        <v>334443.34999999998</v>
      </c>
      <c r="K2739" s="307">
        <v>1637271.26</v>
      </c>
      <c r="L2739" s="365">
        <v>5.3349254443735559</v>
      </c>
      <c r="M2739" s="365">
        <v>11.889699830147132</v>
      </c>
      <c r="N2739" s="365">
        <v>6.5501787551808048</v>
      </c>
      <c r="O2739" s="365">
        <v>4.1100511429571824</v>
      </c>
      <c r="P2739" s="308"/>
      <c r="Q2739" s="308"/>
      <c r="R2739" s="308">
        <v>18</v>
      </c>
    </row>
    <row r="2740" spans="1:18" ht="72">
      <c r="A2740" s="304">
        <v>403</v>
      </c>
      <c r="B2740" s="301" t="s">
        <v>4908</v>
      </c>
      <c r="C2740" s="305" t="s">
        <v>4909</v>
      </c>
      <c r="D2740" s="306">
        <v>725785.52</v>
      </c>
      <c r="E2740" s="306">
        <v>85185.34</v>
      </c>
      <c r="F2740" s="306">
        <v>67403.11</v>
      </c>
      <c r="G2740" s="306">
        <v>573197.06999999995</v>
      </c>
      <c r="H2740" s="307">
        <v>4281388.97</v>
      </c>
      <c r="I2740" s="307">
        <v>1012828.08</v>
      </c>
      <c r="J2740" s="307">
        <v>446779.53</v>
      </c>
      <c r="K2740" s="307">
        <v>2821781.36</v>
      </c>
      <c r="L2740" s="365">
        <v>5.8989727020180833</v>
      </c>
      <c r="M2740" s="365">
        <v>11.88969933089426</v>
      </c>
      <c r="N2740" s="365">
        <v>6.6284705557354853</v>
      </c>
      <c r="O2740" s="365">
        <v>4.9228816888404543</v>
      </c>
      <c r="P2740" s="308"/>
      <c r="Q2740" s="308"/>
      <c r="R2740" s="308">
        <v>18</v>
      </c>
    </row>
    <row r="2741" spans="1:18" ht="72">
      <c r="A2741" s="304">
        <v>404</v>
      </c>
      <c r="B2741" s="301" t="s">
        <v>4910</v>
      </c>
      <c r="C2741" s="305" t="s">
        <v>4911</v>
      </c>
      <c r="D2741" s="306">
        <v>1056505.08</v>
      </c>
      <c r="E2741" s="306">
        <v>109464.47</v>
      </c>
      <c r="F2741" s="306">
        <v>112921.33</v>
      </c>
      <c r="G2741" s="306">
        <v>834119.28</v>
      </c>
      <c r="H2741" s="307">
        <v>5502070.79</v>
      </c>
      <c r="I2741" s="307">
        <v>1301499.67</v>
      </c>
      <c r="J2741" s="307">
        <v>753138.91</v>
      </c>
      <c r="K2741" s="307">
        <v>3447432.21</v>
      </c>
      <c r="L2741" s="365">
        <v>5.2078034399986031</v>
      </c>
      <c r="M2741" s="365">
        <v>11.889699644094563</v>
      </c>
      <c r="N2741" s="365">
        <v>6.6695894389483374</v>
      </c>
      <c r="O2741" s="365">
        <v>4.1330206514348884</v>
      </c>
      <c r="P2741" s="308"/>
      <c r="Q2741" s="308"/>
      <c r="R2741" s="308">
        <v>18</v>
      </c>
    </row>
    <row r="2742" spans="1:18" ht="72">
      <c r="A2742" s="304">
        <v>405</v>
      </c>
      <c r="B2742" s="301" t="s">
        <v>4912</v>
      </c>
      <c r="C2742" s="305" t="s">
        <v>4913</v>
      </c>
      <c r="D2742" s="306">
        <v>1278831.3700000001</v>
      </c>
      <c r="E2742" s="306">
        <v>125311.41</v>
      </c>
      <c r="F2742" s="306">
        <v>121640.92</v>
      </c>
      <c r="G2742" s="306">
        <v>1031879.04</v>
      </c>
      <c r="H2742" s="307">
        <v>6599113.7300000004</v>
      </c>
      <c r="I2742" s="307">
        <v>1489914.93</v>
      </c>
      <c r="J2742" s="307">
        <v>810068.4</v>
      </c>
      <c r="K2742" s="307">
        <v>4299130.4000000004</v>
      </c>
      <c r="L2742" s="365">
        <v>5.1602688867414939</v>
      </c>
      <c r="M2742" s="365">
        <v>11.889698870996662</v>
      </c>
      <c r="N2742" s="365">
        <v>6.6595056992334491</v>
      </c>
      <c r="O2742" s="365">
        <v>4.1663123615729223</v>
      </c>
      <c r="P2742" s="308"/>
      <c r="Q2742" s="308"/>
      <c r="R2742" s="308">
        <v>18</v>
      </c>
    </row>
    <row r="2743" spans="1:18" ht="72">
      <c r="A2743" s="304">
        <v>406</v>
      </c>
      <c r="B2743" s="301" t="s">
        <v>4914</v>
      </c>
      <c r="C2743" s="305" t="s">
        <v>4915</v>
      </c>
      <c r="D2743" s="306">
        <v>1460259.56</v>
      </c>
      <c r="E2743" s="306">
        <v>136279.21</v>
      </c>
      <c r="F2743" s="306">
        <v>133698.41</v>
      </c>
      <c r="G2743" s="306">
        <v>1190281.94</v>
      </c>
      <c r="H2743" s="307">
        <v>7464814.2400000002</v>
      </c>
      <c r="I2743" s="307">
        <v>1620318.85</v>
      </c>
      <c r="J2743" s="307">
        <v>887084.66</v>
      </c>
      <c r="K2743" s="307">
        <v>4957410.7300000004</v>
      </c>
      <c r="L2743" s="365">
        <v>5.1119776541644422</v>
      </c>
      <c r="M2743" s="365">
        <v>11.889699463329734</v>
      </c>
      <c r="N2743" s="365">
        <v>6.6349679102391717</v>
      </c>
      <c r="O2743" s="365">
        <v>4.1649046023499281</v>
      </c>
      <c r="P2743" s="308"/>
      <c r="Q2743" s="308"/>
      <c r="R2743" s="308">
        <v>18</v>
      </c>
    </row>
    <row r="2744" spans="1:18" ht="72">
      <c r="A2744" s="304">
        <v>407</v>
      </c>
      <c r="B2744" s="301" t="s">
        <v>4916</v>
      </c>
      <c r="C2744" s="305" t="s">
        <v>4917</v>
      </c>
      <c r="D2744" s="306">
        <v>1845914.44</v>
      </c>
      <c r="E2744" s="306">
        <v>143889.76</v>
      </c>
      <c r="F2744" s="306">
        <v>144353.37</v>
      </c>
      <c r="G2744" s="306">
        <v>1557671.31</v>
      </c>
      <c r="H2744" s="307">
        <v>11599946.85</v>
      </c>
      <c r="I2744" s="307">
        <v>1710805.96</v>
      </c>
      <c r="J2744" s="307">
        <v>957037.22</v>
      </c>
      <c r="K2744" s="307">
        <v>8932103.6699999999</v>
      </c>
      <c r="L2744" s="365">
        <v>6.2841194578877664</v>
      </c>
      <c r="M2744" s="365">
        <v>11.889699169697689</v>
      </c>
      <c r="N2744" s="365">
        <v>6.6298224973895659</v>
      </c>
      <c r="O2744" s="365">
        <v>5.7342673082936857</v>
      </c>
      <c r="P2744" s="308"/>
      <c r="Q2744" s="308"/>
      <c r="R2744" s="308">
        <v>18</v>
      </c>
    </row>
    <row r="2745" spans="1:18" ht="12.75">
      <c r="A2745" s="304"/>
      <c r="B2745" s="301"/>
      <c r="C2745" s="305"/>
      <c r="D2745" s="306"/>
      <c r="E2745" s="306"/>
      <c r="F2745" s="306"/>
      <c r="G2745" s="306"/>
      <c r="H2745" s="307"/>
      <c r="I2745" s="307"/>
      <c r="J2745" s="307"/>
      <c r="K2745" s="307"/>
      <c r="L2745" s="365"/>
      <c r="M2745" s="365"/>
      <c r="N2745" s="365"/>
      <c r="O2745" s="365"/>
      <c r="P2745" s="299"/>
      <c r="Q2745" s="299"/>
      <c r="R2745" s="299"/>
    </row>
    <row r="2746" spans="1:18">
      <c r="A2746" s="308"/>
      <c r="B2746" s="51"/>
      <c r="C2746" s="308"/>
      <c r="D2746" s="308"/>
      <c r="E2746" s="308"/>
      <c r="F2746" s="308"/>
      <c r="G2746" s="308"/>
      <c r="H2746" s="52"/>
      <c r="I2746" s="52"/>
      <c r="J2746" s="52"/>
      <c r="K2746" s="52"/>
      <c r="L2746" s="367"/>
      <c r="M2746" s="367"/>
      <c r="N2746" s="367"/>
      <c r="O2746" s="367"/>
      <c r="P2746" s="284"/>
      <c r="Q2746" s="284"/>
      <c r="R2746" s="284"/>
    </row>
    <row r="2747" spans="1:18" ht="12.75">
      <c r="A2747" s="100" t="s">
        <v>63</v>
      </c>
      <c r="B2747" s="100"/>
      <c r="C2747" s="100"/>
      <c r="D2747" s="302">
        <v>53608240.310000002</v>
      </c>
      <c r="E2747" s="302">
        <v>1734540.61</v>
      </c>
      <c r="F2747" s="302">
        <v>6371466</v>
      </c>
      <c r="G2747" s="302">
        <v>45502233.700000003</v>
      </c>
      <c r="H2747" s="303">
        <v>177022724.53</v>
      </c>
      <c r="I2747" s="303">
        <v>20623579.649999999</v>
      </c>
      <c r="J2747" s="303">
        <v>36395067.079999998</v>
      </c>
      <c r="K2747" s="303">
        <v>120004077.8</v>
      </c>
      <c r="L2747" s="368">
        <v>3.3021551072434372</v>
      </c>
      <c r="M2747" s="368">
        <v>11.889937618698935</v>
      </c>
      <c r="N2747" s="368">
        <v>5.7121967032390977</v>
      </c>
      <c r="O2747" s="368">
        <v>2.637322787078912</v>
      </c>
      <c r="P2747" s="299"/>
      <c r="Q2747" s="299"/>
      <c r="R2747" s="299"/>
    </row>
    <row r="2748" spans="1:18">
      <c r="A2748" s="308"/>
      <c r="B2748" s="51"/>
      <c r="C2748" s="308"/>
      <c r="D2748" s="308"/>
      <c r="E2748" s="308"/>
      <c r="F2748" s="308"/>
      <c r="G2748" s="308"/>
      <c r="H2748" s="52"/>
      <c r="I2748" s="52"/>
      <c r="J2748" s="52"/>
      <c r="K2748" s="52"/>
      <c r="L2748" s="367"/>
      <c r="M2748" s="367"/>
      <c r="N2748" s="367"/>
      <c r="O2748" s="367"/>
    </row>
    <row r="2749" spans="1:18" ht="27" customHeight="1">
      <c r="A2749" s="120" t="s">
        <v>4918</v>
      </c>
      <c r="B2749" s="119"/>
      <c r="C2749" s="119"/>
      <c r="D2749" s="119"/>
      <c r="E2749" s="119"/>
      <c r="F2749" s="119"/>
      <c r="G2749" s="119"/>
      <c r="H2749" s="119"/>
      <c r="I2749" s="119"/>
      <c r="J2749" s="119"/>
      <c r="K2749" s="119"/>
      <c r="L2749" s="119"/>
      <c r="M2749" s="119"/>
      <c r="N2749" s="119"/>
      <c r="O2749" s="118"/>
    </row>
    <row r="2750" spans="1:18" ht="12.75">
      <c r="A2750" s="101" t="s">
        <v>4919</v>
      </c>
      <c r="B2750" s="100"/>
      <c r="C2750" s="100"/>
      <c r="D2750" s="100"/>
      <c r="E2750" s="100"/>
      <c r="F2750" s="100"/>
      <c r="G2750" s="100"/>
      <c r="H2750" s="100"/>
      <c r="I2750" s="100"/>
      <c r="J2750" s="100"/>
      <c r="K2750" s="100"/>
      <c r="L2750" s="100"/>
      <c r="M2750" s="100"/>
      <c r="N2750" s="100"/>
      <c r="O2750" s="100"/>
      <c r="P2750" s="100"/>
      <c r="Q2750" s="100"/>
      <c r="R2750" s="100"/>
    </row>
    <row r="2751" spans="1:18">
      <c r="A2751" s="320">
        <v>1</v>
      </c>
      <c r="B2751" s="317" t="s">
        <v>4920</v>
      </c>
      <c r="C2751" s="321" t="s">
        <v>4921</v>
      </c>
      <c r="D2751" s="322">
        <v>23.67</v>
      </c>
      <c r="E2751" s="322">
        <v>23.67</v>
      </c>
      <c r="F2751" s="322"/>
      <c r="G2751" s="322"/>
      <c r="H2751" s="323">
        <v>281.45999999999998</v>
      </c>
      <c r="I2751" s="323">
        <v>281.45999999999998</v>
      </c>
      <c r="J2751" s="323"/>
      <c r="K2751" s="323"/>
      <c r="L2751" s="365">
        <v>11.891001267427121</v>
      </c>
      <c r="M2751" s="365">
        <v>11.891001267427121</v>
      </c>
      <c r="N2751" s="365" t="s">
        <v>138</v>
      </c>
      <c r="O2751" s="365" t="s">
        <v>138</v>
      </c>
      <c r="P2751" s="324"/>
      <c r="Q2751" s="324"/>
      <c r="R2751" s="324">
        <v>1</v>
      </c>
    </row>
    <row r="2752" spans="1:18">
      <c r="A2752" s="320">
        <v>2</v>
      </c>
      <c r="B2752" s="317" t="s">
        <v>4922</v>
      </c>
      <c r="C2752" s="321" t="s">
        <v>4923</v>
      </c>
      <c r="D2752" s="322">
        <v>25.82</v>
      </c>
      <c r="E2752" s="322">
        <v>25.82</v>
      </c>
      <c r="F2752" s="322"/>
      <c r="G2752" s="322"/>
      <c r="H2752" s="323">
        <v>306.94</v>
      </c>
      <c r="I2752" s="323">
        <v>306.94</v>
      </c>
      <c r="J2752" s="323"/>
      <c r="K2752" s="323"/>
      <c r="L2752" s="365">
        <v>11.887683965917892</v>
      </c>
      <c r="M2752" s="365">
        <v>11.887683965917892</v>
      </c>
      <c r="N2752" s="365" t="s">
        <v>138</v>
      </c>
      <c r="O2752" s="365" t="s">
        <v>138</v>
      </c>
      <c r="P2752" s="324"/>
      <c r="Q2752" s="324"/>
      <c r="R2752" s="324">
        <v>1</v>
      </c>
    </row>
    <row r="2753" spans="1:18" ht="48">
      <c r="A2753" s="320">
        <v>3</v>
      </c>
      <c r="B2753" s="317" t="s">
        <v>4924</v>
      </c>
      <c r="C2753" s="321" t="s">
        <v>4925</v>
      </c>
      <c r="D2753" s="322">
        <v>127.78</v>
      </c>
      <c r="E2753" s="322">
        <v>127.78</v>
      </c>
      <c r="F2753" s="322"/>
      <c r="G2753" s="322"/>
      <c r="H2753" s="323">
        <v>1519.21</v>
      </c>
      <c r="I2753" s="323">
        <v>1519.21</v>
      </c>
      <c r="J2753" s="323"/>
      <c r="K2753" s="323"/>
      <c r="L2753" s="365">
        <v>11.889262795429644</v>
      </c>
      <c r="M2753" s="365">
        <v>11.889262795429644</v>
      </c>
      <c r="N2753" s="365" t="s">
        <v>138</v>
      </c>
      <c r="O2753" s="365" t="s">
        <v>138</v>
      </c>
      <c r="P2753" s="324"/>
      <c r="Q2753" s="324"/>
      <c r="R2753" s="324">
        <v>1</v>
      </c>
    </row>
    <row r="2754" spans="1:18" ht="48">
      <c r="A2754" s="320">
        <v>4</v>
      </c>
      <c r="B2754" s="317" t="s">
        <v>4926</v>
      </c>
      <c r="C2754" s="321" t="s">
        <v>4927</v>
      </c>
      <c r="D2754" s="322">
        <v>146.51</v>
      </c>
      <c r="E2754" s="322">
        <v>146.51</v>
      </c>
      <c r="F2754" s="322"/>
      <c r="G2754" s="322"/>
      <c r="H2754" s="323">
        <v>1741.93</v>
      </c>
      <c r="I2754" s="323">
        <v>1741.93</v>
      </c>
      <c r="J2754" s="323"/>
      <c r="K2754" s="323"/>
      <c r="L2754" s="365">
        <v>11.889495597570132</v>
      </c>
      <c r="M2754" s="365">
        <v>11.889495597570132</v>
      </c>
      <c r="N2754" s="365" t="s">
        <v>138</v>
      </c>
      <c r="O2754" s="365" t="s">
        <v>138</v>
      </c>
      <c r="P2754" s="324"/>
      <c r="Q2754" s="324"/>
      <c r="R2754" s="324">
        <v>1</v>
      </c>
    </row>
    <row r="2755" spans="1:18" ht="48">
      <c r="A2755" s="325">
        <v>5</v>
      </c>
      <c r="B2755" s="326" t="s">
        <v>4928</v>
      </c>
      <c r="C2755" s="327" t="s">
        <v>4929</v>
      </c>
      <c r="D2755" s="328">
        <v>168.32</v>
      </c>
      <c r="E2755" s="328">
        <v>168.32</v>
      </c>
      <c r="F2755" s="328"/>
      <c r="G2755" s="328"/>
      <c r="H2755" s="329">
        <v>2001.23</v>
      </c>
      <c r="I2755" s="329">
        <v>2001.23</v>
      </c>
      <c r="J2755" s="329"/>
      <c r="K2755" s="329"/>
      <c r="L2755" s="366">
        <v>11.889436787072244</v>
      </c>
      <c r="M2755" s="366">
        <v>11.889436787072244</v>
      </c>
      <c r="N2755" s="366" t="s">
        <v>138</v>
      </c>
      <c r="O2755" s="366" t="s">
        <v>138</v>
      </c>
      <c r="P2755" s="330"/>
      <c r="Q2755" s="330"/>
      <c r="R2755" s="330">
        <v>1</v>
      </c>
    </row>
    <row r="2756" spans="1:18" ht="12.75">
      <c r="A2756" s="101" t="s">
        <v>4930</v>
      </c>
      <c r="B2756" s="100"/>
      <c r="C2756" s="100"/>
      <c r="D2756" s="100"/>
      <c r="E2756" s="100"/>
      <c r="F2756" s="100"/>
      <c r="G2756" s="100"/>
      <c r="H2756" s="100"/>
      <c r="I2756" s="100"/>
      <c r="J2756" s="100"/>
      <c r="K2756" s="100"/>
      <c r="L2756" s="100"/>
      <c r="M2756" s="100"/>
      <c r="N2756" s="100"/>
      <c r="O2756" s="100"/>
      <c r="P2756" s="100"/>
      <c r="Q2756" s="100"/>
      <c r="R2756" s="100"/>
    </row>
    <row r="2757" spans="1:18" ht="36">
      <c r="A2757" s="320">
        <v>6</v>
      </c>
      <c r="B2757" s="317" t="s">
        <v>4931</v>
      </c>
      <c r="C2757" s="321" t="s">
        <v>4932</v>
      </c>
      <c r="D2757" s="322">
        <v>21.96</v>
      </c>
      <c r="E2757" s="322">
        <v>21.96</v>
      </c>
      <c r="F2757" s="322"/>
      <c r="G2757" s="322"/>
      <c r="H2757" s="323">
        <v>261.11</v>
      </c>
      <c r="I2757" s="323">
        <v>261.11</v>
      </c>
      <c r="J2757" s="323"/>
      <c r="K2757" s="323"/>
      <c r="L2757" s="365">
        <v>11.890255009107468</v>
      </c>
      <c r="M2757" s="365">
        <v>11.890255009107468</v>
      </c>
      <c r="N2757" s="365" t="s">
        <v>138</v>
      </c>
      <c r="O2757" s="365" t="s">
        <v>138</v>
      </c>
      <c r="P2757" s="324"/>
      <c r="Q2757" s="324"/>
      <c r="R2757" s="324">
        <v>2</v>
      </c>
    </row>
    <row r="2758" spans="1:18" ht="36">
      <c r="A2758" s="320">
        <v>7</v>
      </c>
      <c r="B2758" s="317" t="s">
        <v>4933</v>
      </c>
      <c r="C2758" s="321" t="s">
        <v>4934</v>
      </c>
      <c r="D2758" s="322">
        <v>28.79</v>
      </c>
      <c r="E2758" s="322">
        <v>28.79</v>
      </c>
      <c r="F2758" s="322"/>
      <c r="G2758" s="322"/>
      <c r="H2758" s="323">
        <v>342.35</v>
      </c>
      <c r="I2758" s="323">
        <v>342.35</v>
      </c>
      <c r="J2758" s="323"/>
      <c r="K2758" s="323"/>
      <c r="L2758" s="365">
        <v>11.891281695032999</v>
      </c>
      <c r="M2758" s="365">
        <v>11.891281695032999</v>
      </c>
      <c r="N2758" s="365" t="s">
        <v>138</v>
      </c>
      <c r="O2758" s="365" t="s">
        <v>138</v>
      </c>
      <c r="P2758" s="324"/>
      <c r="Q2758" s="324"/>
      <c r="R2758" s="324">
        <v>2</v>
      </c>
    </row>
    <row r="2759" spans="1:18" ht="36">
      <c r="A2759" s="320">
        <v>8</v>
      </c>
      <c r="B2759" s="317" t="s">
        <v>4935</v>
      </c>
      <c r="C2759" s="321" t="s">
        <v>4936</v>
      </c>
      <c r="D2759" s="322">
        <v>39.21</v>
      </c>
      <c r="E2759" s="322">
        <v>38.840000000000003</v>
      </c>
      <c r="F2759" s="322">
        <v>0.37</v>
      </c>
      <c r="G2759" s="322"/>
      <c r="H2759" s="323">
        <v>464.24</v>
      </c>
      <c r="I2759" s="323">
        <v>461.88</v>
      </c>
      <c r="J2759" s="323">
        <v>2.36</v>
      </c>
      <c r="K2759" s="323"/>
      <c r="L2759" s="365">
        <v>11.839836776332568</v>
      </c>
      <c r="M2759" s="365">
        <v>11.891864057672501</v>
      </c>
      <c r="N2759" s="365">
        <v>6.3783783783783781</v>
      </c>
      <c r="O2759" s="365" t="s">
        <v>138</v>
      </c>
      <c r="P2759" s="324"/>
      <c r="Q2759" s="324"/>
      <c r="R2759" s="324">
        <v>2</v>
      </c>
    </row>
    <row r="2760" spans="1:18" ht="36">
      <c r="A2760" s="320">
        <v>9</v>
      </c>
      <c r="B2760" s="317" t="s">
        <v>4937</v>
      </c>
      <c r="C2760" s="321" t="s">
        <v>4938</v>
      </c>
      <c r="D2760" s="322">
        <v>57.73</v>
      </c>
      <c r="E2760" s="322">
        <v>57</v>
      </c>
      <c r="F2760" s="322">
        <v>0.73</v>
      </c>
      <c r="G2760" s="322"/>
      <c r="H2760" s="323">
        <v>682.46</v>
      </c>
      <c r="I2760" s="323">
        <v>677.73</v>
      </c>
      <c r="J2760" s="323">
        <v>4.7300000000000004</v>
      </c>
      <c r="K2760" s="323"/>
      <c r="L2760" s="365">
        <v>11.821583232288239</v>
      </c>
      <c r="M2760" s="365">
        <v>11.89</v>
      </c>
      <c r="N2760" s="365">
        <v>6.4794520547945211</v>
      </c>
      <c r="O2760" s="365" t="s">
        <v>138</v>
      </c>
      <c r="P2760" s="324"/>
      <c r="Q2760" s="324"/>
      <c r="R2760" s="324">
        <v>2</v>
      </c>
    </row>
    <row r="2761" spans="1:18" ht="36">
      <c r="A2761" s="320">
        <v>10</v>
      </c>
      <c r="B2761" s="317" t="s">
        <v>4939</v>
      </c>
      <c r="C2761" s="321" t="s">
        <v>4940</v>
      </c>
      <c r="D2761" s="322">
        <v>172.53</v>
      </c>
      <c r="E2761" s="322">
        <v>164.36</v>
      </c>
      <c r="F2761" s="322">
        <v>4.6500000000000004</v>
      </c>
      <c r="G2761" s="322">
        <v>3.52</v>
      </c>
      <c r="H2761" s="323">
        <v>2015.53</v>
      </c>
      <c r="I2761" s="323">
        <v>1954.28</v>
      </c>
      <c r="J2761" s="323">
        <v>28.75</v>
      </c>
      <c r="K2761" s="323">
        <v>32.5</v>
      </c>
      <c r="L2761" s="365">
        <v>11.682200197067177</v>
      </c>
      <c r="M2761" s="365">
        <v>11.890240934533949</v>
      </c>
      <c r="N2761" s="365">
        <v>6.182795698924731</v>
      </c>
      <c r="O2761" s="365">
        <v>9.232954545454545</v>
      </c>
      <c r="P2761" s="324"/>
      <c r="Q2761" s="324"/>
      <c r="R2761" s="324">
        <v>2</v>
      </c>
    </row>
    <row r="2762" spans="1:18" ht="36">
      <c r="A2762" s="320">
        <v>11</v>
      </c>
      <c r="B2762" s="317" t="s">
        <v>4941</v>
      </c>
      <c r="C2762" s="321" t="s">
        <v>4942</v>
      </c>
      <c r="D2762" s="322">
        <v>297.22000000000003</v>
      </c>
      <c r="E2762" s="322">
        <v>286.85000000000002</v>
      </c>
      <c r="F2762" s="322">
        <v>6.85</v>
      </c>
      <c r="G2762" s="322">
        <v>3.52</v>
      </c>
      <c r="H2762" s="323">
        <v>3486.14</v>
      </c>
      <c r="I2762" s="323">
        <v>3410.71</v>
      </c>
      <c r="J2762" s="323">
        <v>42.93</v>
      </c>
      <c r="K2762" s="323">
        <v>32.5</v>
      </c>
      <c r="L2762" s="365">
        <v>11.729156853509183</v>
      </c>
      <c r="M2762" s="365">
        <v>11.890221370054034</v>
      </c>
      <c r="N2762" s="365">
        <v>6.267153284671533</v>
      </c>
      <c r="O2762" s="365">
        <v>9.232954545454545</v>
      </c>
      <c r="P2762" s="324"/>
      <c r="Q2762" s="324"/>
      <c r="R2762" s="324">
        <v>2</v>
      </c>
    </row>
    <row r="2763" spans="1:18" ht="36">
      <c r="A2763" s="320">
        <v>12</v>
      </c>
      <c r="B2763" s="317" t="s">
        <v>4943</v>
      </c>
      <c r="C2763" s="321" t="s">
        <v>4944</v>
      </c>
      <c r="D2763" s="322">
        <v>372.91</v>
      </c>
      <c r="E2763" s="322">
        <v>358.88</v>
      </c>
      <c r="F2763" s="322">
        <v>10.51</v>
      </c>
      <c r="G2763" s="322">
        <v>3.52</v>
      </c>
      <c r="H2763" s="323">
        <v>4366.2299999999996</v>
      </c>
      <c r="I2763" s="323">
        <v>4267.16</v>
      </c>
      <c r="J2763" s="323">
        <v>66.569999999999993</v>
      </c>
      <c r="K2763" s="323">
        <v>32.5</v>
      </c>
      <c r="L2763" s="365">
        <v>11.708535571585635</v>
      </c>
      <c r="M2763" s="365">
        <v>11.890213999108337</v>
      </c>
      <c r="N2763" s="365">
        <v>6.3339676498572786</v>
      </c>
      <c r="O2763" s="365">
        <v>9.232954545454545</v>
      </c>
      <c r="P2763" s="324"/>
      <c r="Q2763" s="324"/>
      <c r="R2763" s="324">
        <v>2</v>
      </c>
    </row>
    <row r="2764" spans="1:18" ht="48">
      <c r="A2764" s="320">
        <v>13</v>
      </c>
      <c r="B2764" s="317" t="s">
        <v>4945</v>
      </c>
      <c r="C2764" s="321" t="s">
        <v>4946</v>
      </c>
      <c r="D2764" s="322">
        <v>305.26</v>
      </c>
      <c r="E2764" s="322">
        <v>297.08999999999997</v>
      </c>
      <c r="F2764" s="322">
        <v>4.6500000000000004</v>
      </c>
      <c r="G2764" s="322">
        <v>3.52</v>
      </c>
      <c r="H2764" s="323">
        <v>3593.81</v>
      </c>
      <c r="I2764" s="323">
        <v>3532.56</v>
      </c>
      <c r="J2764" s="323">
        <v>28.75</v>
      </c>
      <c r="K2764" s="323">
        <v>32.5</v>
      </c>
      <c r="L2764" s="365">
        <v>11.772947651182598</v>
      </c>
      <c r="M2764" s="365">
        <v>11.89053822074119</v>
      </c>
      <c r="N2764" s="365">
        <v>6.182795698924731</v>
      </c>
      <c r="O2764" s="365">
        <v>9.232954545454545</v>
      </c>
      <c r="P2764" s="324"/>
      <c r="Q2764" s="324"/>
      <c r="R2764" s="324">
        <v>2</v>
      </c>
    </row>
    <row r="2765" spans="1:18" ht="48">
      <c r="A2765" s="320">
        <v>14</v>
      </c>
      <c r="B2765" s="317" t="s">
        <v>4947</v>
      </c>
      <c r="C2765" s="321" t="s">
        <v>4948</v>
      </c>
      <c r="D2765" s="322">
        <v>502.18</v>
      </c>
      <c r="E2765" s="322">
        <v>491.81</v>
      </c>
      <c r="F2765" s="322">
        <v>6.85</v>
      </c>
      <c r="G2765" s="322">
        <v>3.52</v>
      </c>
      <c r="H2765" s="323">
        <v>5923.19</v>
      </c>
      <c r="I2765" s="323">
        <v>5847.76</v>
      </c>
      <c r="J2765" s="323">
        <v>42.93</v>
      </c>
      <c r="K2765" s="323">
        <v>32.5</v>
      </c>
      <c r="L2765" s="365">
        <v>11.794954000557569</v>
      </c>
      <c r="M2765" s="365">
        <v>11.890282832801285</v>
      </c>
      <c r="N2765" s="365">
        <v>6.267153284671533</v>
      </c>
      <c r="O2765" s="365">
        <v>9.232954545454545</v>
      </c>
      <c r="P2765" s="324"/>
      <c r="Q2765" s="324"/>
      <c r="R2765" s="324">
        <v>2</v>
      </c>
    </row>
    <row r="2766" spans="1:18" ht="48">
      <c r="A2766" s="320">
        <v>15</v>
      </c>
      <c r="B2766" s="317" t="s">
        <v>4949</v>
      </c>
      <c r="C2766" s="321" t="s">
        <v>4950</v>
      </c>
      <c r="D2766" s="322">
        <v>649.6</v>
      </c>
      <c r="E2766" s="322">
        <v>635.57000000000005</v>
      </c>
      <c r="F2766" s="322">
        <v>10.51</v>
      </c>
      <c r="G2766" s="322">
        <v>3.52</v>
      </c>
      <c r="H2766" s="323">
        <v>7656.25</v>
      </c>
      <c r="I2766" s="323">
        <v>7557.18</v>
      </c>
      <c r="J2766" s="323">
        <v>66.569999999999993</v>
      </c>
      <c r="K2766" s="323">
        <v>32.5</v>
      </c>
      <c r="L2766" s="365">
        <v>11.786099137931034</v>
      </c>
      <c r="M2766" s="365">
        <v>11.890397595858834</v>
      </c>
      <c r="N2766" s="365">
        <v>6.3339676498572786</v>
      </c>
      <c r="O2766" s="365">
        <v>9.232954545454545</v>
      </c>
      <c r="P2766" s="324"/>
      <c r="Q2766" s="324"/>
      <c r="R2766" s="324">
        <v>2</v>
      </c>
    </row>
    <row r="2767" spans="1:18" ht="48">
      <c r="A2767" s="320">
        <v>16</v>
      </c>
      <c r="B2767" s="317" t="s">
        <v>4951</v>
      </c>
      <c r="C2767" s="321" t="s">
        <v>4952</v>
      </c>
      <c r="D2767" s="322">
        <v>38.840000000000003</v>
      </c>
      <c r="E2767" s="322">
        <v>38.840000000000003</v>
      </c>
      <c r="F2767" s="322"/>
      <c r="G2767" s="322"/>
      <c r="H2767" s="323">
        <v>461.88</v>
      </c>
      <c r="I2767" s="323">
        <v>461.88</v>
      </c>
      <c r="J2767" s="323"/>
      <c r="K2767" s="323"/>
      <c r="L2767" s="365">
        <v>11.891864057672501</v>
      </c>
      <c r="M2767" s="365">
        <v>11.891864057672501</v>
      </c>
      <c r="N2767" s="365" t="s">
        <v>138</v>
      </c>
      <c r="O2767" s="365" t="s">
        <v>138</v>
      </c>
      <c r="P2767" s="324"/>
      <c r="Q2767" s="324"/>
      <c r="R2767" s="324">
        <v>2</v>
      </c>
    </row>
    <row r="2768" spans="1:18" ht="48">
      <c r="A2768" s="325">
        <v>17</v>
      </c>
      <c r="B2768" s="326" t="s">
        <v>4953</v>
      </c>
      <c r="C2768" s="327" t="s">
        <v>4954</v>
      </c>
      <c r="D2768" s="328">
        <v>57</v>
      </c>
      <c r="E2768" s="328">
        <v>57</v>
      </c>
      <c r="F2768" s="328"/>
      <c r="G2768" s="328"/>
      <c r="H2768" s="329">
        <v>677.73</v>
      </c>
      <c r="I2768" s="329">
        <v>677.73</v>
      </c>
      <c r="J2768" s="329"/>
      <c r="K2768" s="329"/>
      <c r="L2768" s="366">
        <v>11.89</v>
      </c>
      <c r="M2768" s="366">
        <v>11.89</v>
      </c>
      <c r="N2768" s="366" t="s">
        <v>138</v>
      </c>
      <c r="O2768" s="366" t="s">
        <v>138</v>
      </c>
      <c r="P2768" s="330"/>
      <c r="Q2768" s="330"/>
      <c r="R2768" s="330">
        <v>2</v>
      </c>
    </row>
    <row r="2769" spans="1:18" ht="12.75">
      <c r="A2769" s="101" t="s">
        <v>4955</v>
      </c>
      <c r="B2769" s="100"/>
      <c r="C2769" s="100"/>
      <c r="D2769" s="100"/>
      <c r="E2769" s="100"/>
      <c r="F2769" s="100"/>
      <c r="G2769" s="100"/>
      <c r="H2769" s="100"/>
      <c r="I2769" s="100"/>
      <c r="J2769" s="100"/>
      <c r="K2769" s="100"/>
      <c r="L2769" s="100"/>
      <c r="M2769" s="100"/>
      <c r="N2769" s="100"/>
      <c r="O2769" s="100"/>
      <c r="P2769" s="100"/>
      <c r="Q2769" s="100"/>
      <c r="R2769" s="100"/>
    </row>
    <row r="2770" spans="1:18">
      <c r="A2770" s="325">
        <v>18</v>
      </c>
      <c r="B2770" s="326" t="s">
        <v>4956</v>
      </c>
      <c r="C2770" s="327" t="s">
        <v>4957</v>
      </c>
      <c r="D2770" s="328">
        <v>90.21</v>
      </c>
      <c r="E2770" s="328">
        <v>89.84</v>
      </c>
      <c r="F2770" s="328">
        <v>0.37</v>
      </c>
      <c r="G2770" s="328"/>
      <c r="H2770" s="329">
        <v>1070.57</v>
      </c>
      <c r="I2770" s="329">
        <v>1068.21</v>
      </c>
      <c r="J2770" s="329">
        <v>2.36</v>
      </c>
      <c r="K2770" s="329"/>
      <c r="L2770" s="366">
        <v>11.867531315818646</v>
      </c>
      <c r="M2770" s="366">
        <v>11.890138023152272</v>
      </c>
      <c r="N2770" s="366">
        <v>6.3783783783783781</v>
      </c>
      <c r="O2770" s="366" t="s">
        <v>138</v>
      </c>
      <c r="P2770" s="330"/>
      <c r="Q2770" s="330"/>
      <c r="R2770" s="330">
        <v>3</v>
      </c>
    </row>
    <row r="2771" spans="1:18" ht="12.75">
      <c r="A2771" s="101" t="s">
        <v>4958</v>
      </c>
      <c r="B2771" s="100"/>
      <c r="C2771" s="100"/>
      <c r="D2771" s="100"/>
      <c r="E2771" s="100"/>
      <c r="F2771" s="100"/>
      <c r="G2771" s="100"/>
      <c r="H2771" s="100"/>
      <c r="I2771" s="100"/>
      <c r="J2771" s="100"/>
      <c r="K2771" s="100"/>
      <c r="L2771" s="100"/>
      <c r="M2771" s="100"/>
      <c r="N2771" s="100"/>
      <c r="O2771" s="100"/>
      <c r="P2771" s="100"/>
      <c r="Q2771" s="100"/>
      <c r="R2771" s="100"/>
    </row>
    <row r="2772" spans="1:18">
      <c r="A2772" s="320">
        <v>19</v>
      </c>
      <c r="B2772" s="317" t="s">
        <v>4959</v>
      </c>
      <c r="C2772" s="321" t="s">
        <v>4960</v>
      </c>
      <c r="D2772" s="322">
        <v>54.43</v>
      </c>
      <c r="E2772" s="322">
        <v>54.43</v>
      </c>
      <c r="F2772" s="322"/>
      <c r="G2772" s="322"/>
      <c r="H2772" s="323">
        <v>647.13</v>
      </c>
      <c r="I2772" s="323">
        <v>647.13</v>
      </c>
      <c r="J2772" s="323"/>
      <c r="K2772" s="323"/>
      <c r="L2772" s="365">
        <v>11.889215506154693</v>
      </c>
      <c r="M2772" s="365">
        <v>11.889215506154693</v>
      </c>
      <c r="N2772" s="365" t="s">
        <v>138</v>
      </c>
      <c r="O2772" s="365" t="s">
        <v>138</v>
      </c>
      <c r="P2772" s="324"/>
      <c r="Q2772" s="324"/>
      <c r="R2772" s="324">
        <v>4</v>
      </c>
    </row>
    <row r="2773" spans="1:18">
      <c r="A2773" s="320">
        <v>20</v>
      </c>
      <c r="B2773" s="317" t="s">
        <v>4961</v>
      </c>
      <c r="C2773" s="321" t="s">
        <v>4962</v>
      </c>
      <c r="D2773" s="322">
        <v>34.86</v>
      </c>
      <c r="E2773" s="322">
        <v>34.86</v>
      </c>
      <c r="F2773" s="322"/>
      <c r="G2773" s="322"/>
      <c r="H2773" s="323">
        <v>414.43</v>
      </c>
      <c r="I2773" s="323">
        <v>414.43</v>
      </c>
      <c r="J2773" s="323"/>
      <c r="K2773" s="323"/>
      <c r="L2773" s="365">
        <v>11.888410786001147</v>
      </c>
      <c r="M2773" s="365">
        <v>11.888410786001147</v>
      </c>
      <c r="N2773" s="365" t="s">
        <v>138</v>
      </c>
      <c r="O2773" s="365" t="s">
        <v>138</v>
      </c>
      <c r="P2773" s="324"/>
      <c r="Q2773" s="324"/>
      <c r="R2773" s="324">
        <v>4</v>
      </c>
    </row>
    <row r="2774" spans="1:18" ht="24">
      <c r="A2774" s="320">
        <v>21</v>
      </c>
      <c r="B2774" s="317" t="s">
        <v>4963</v>
      </c>
      <c r="C2774" s="321" t="s">
        <v>4964</v>
      </c>
      <c r="D2774" s="322">
        <v>60</v>
      </c>
      <c r="E2774" s="322">
        <v>58.9</v>
      </c>
      <c r="F2774" s="322">
        <v>1.1000000000000001</v>
      </c>
      <c r="G2774" s="322"/>
      <c r="H2774" s="323">
        <v>707.41</v>
      </c>
      <c r="I2774" s="323">
        <v>700.32</v>
      </c>
      <c r="J2774" s="323">
        <v>7.09</v>
      </c>
      <c r="K2774" s="323"/>
      <c r="L2774" s="365">
        <v>11.790166666666666</v>
      </c>
      <c r="M2774" s="365">
        <v>11.889983022071309</v>
      </c>
      <c r="N2774" s="365">
        <v>6.4454545454545444</v>
      </c>
      <c r="O2774" s="365" t="s">
        <v>138</v>
      </c>
      <c r="P2774" s="324"/>
      <c r="Q2774" s="324"/>
      <c r="R2774" s="324">
        <v>4</v>
      </c>
    </row>
    <row r="2775" spans="1:18">
      <c r="A2775" s="320">
        <v>22</v>
      </c>
      <c r="B2775" s="317" t="s">
        <v>4965</v>
      </c>
      <c r="C2775" s="321" t="s">
        <v>4966</v>
      </c>
      <c r="D2775" s="322">
        <v>101.85</v>
      </c>
      <c r="E2775" s="322">
        <v>100.75</v>
      </c>
      <c r="F2775" s="322">
        <v>1.1000000000000001</v>
      </c>
      <c r="G2775" s="322"/>
      <c r="H2775" s="323">
        <v>1204.95</v>
      </c>
      <c r="I2775" s="323">
        <v>1197.8599999999999</v>
      </c>
      <c r="J2775" s="323">
        <v>7.09</v>
      </c>
      <c r="K2775" s="323"/>
      <c r="L2775" s="365">
        <v>11.830633284241532</v>
      </c>
      <c r="M2775" s="365">
        <v>11.889429280397021</v>
      </c>
      <c r="N2775" s="365">
        <v>6.4454545454545444</v>
      </c>
      <c r="O2775" s="365" t="s">
        <v>138</v>
      </c>
      <c r="P2775" s="324"/>
      <c r="Q2775" s="324"/>
      <c r="R2775" s="324">
        <v>4</v>
      </c>
    </row>
    <row r="2776" spans="1:18" ht="24">
      <c r="A2776" s="320">
        <v>23</v>
      </c>
      <c r="B2776" s="317" t="s">
        <v>4967</v>
      </c>
      <c r="C2776" s="321" t="s">
        <v>4968</v>
      </c>
      <c r="D2776" s="322">
        <v>174.32</v>
      </c>
      <c r="E2776" s="322">
        <v>171.39</v>
      </c>
      <c r="F2776" s="322">
        <v>2.93</v>
      </c>
      <c r="G2776" s="322"/>
      <c r="H2776" s="323">
        <v>2056.7600000000002</v>
      </c>
      <c r="I2776" s="323">
        <v>2037.85</v>
      </c>
      <c r="J2776" s="323">
        <v>18.91</v>
      </c>
      <c r="K2776" s="323"/>
      <c r="L2776" s="365">
        <v>11.798760899495184</v>
      </c>
      <c r="M2776" s="365">
        <v>11.890133613396348</v>
      </c>
      <c r="N2776" s="365">
        <v>6.4539249146757678</v>
      </c>
      <c r="O2776" s="365" t="s">
        <v>138</v>
      </c>
      <c r="P2776" s="324"/>
      <c r="Q2776" s="324"/>
      <c r="R2776" s="324">
        <v>4</v>
      </c>
    </row>
    <row r="2777" spans="1:18">
      <c r="A2777" s="325">
        <v>24</v>
      </c>
      <c r="B2777" s="326" t="s">
        <v>4969</v>
      </c>
      <c r="C2777" s="327" t="s">
        <v>4970</v>
      </c>
      <c r="D2777" s="328">
        <v>264.64999999999998</v>
      </c>
      <c r="E2777" s="328">
        <v>262.08999999999997</v>
      </c>
      <c r="F2777" s="328">
        <v>2.56</v>
      </c>
      <c r="G2777" s="328"/>
      <c r="H2777" s="329">
        <v>3132.79</v>
      </c>
      <c r="I2777" s="329">
        <v>3116.24</v>
      </c>
      <c r="J2777" s="329">
        <v>16.55</v>
      </c>
      <c r="K2777" s="329"/>
      <c r="L2777" s="366">
        <v>11.837483468732289</v>
      </c>
      <c r="M2777" s="366">
        <v>11.889961463619368</v>
      </c>
      <c r="N2777" s="366">
        <v>6.46484375</v>
      </c>
      <c r="O2777" s="366" t="s">
        <v>138</v>
      </c>
      <c r="P2777" s="330"/>
      <c r="Q2777" s="330"/>
      <c r="R2777" s="330">
        <v>4</v>
      </c>
    </row>
    <row r="2778" spans="1:18" ht="12.75">
      <c r="A2778" s="101" t="s">
        <v>4971</v>
      </c>
      <c r="B2778" s="100"/>
      <c r="C2778" s="100"/>
      <c r="D2778" s="100"/>
      <c r="E2778" s="100"/>
      <c r="F2778" s="100"/>
      <c r="G2778" s="100"/>
      <c r="H2778" s="100"/>
      <c r="I2778" s="100"/>
      <c r="J2778" s="100"/>
      <c r="K2778" s="100"/>
      <c r="L2778" s="100"/>
      <c r="M2778" s="100"/>
      <c r="N2778" s="100"/>
      <c r="O2778" s="100"/>
      <c r="P2778" s="100"/>
      <c r="Q2778" s="100"/>
      <c r="R2778" s="100"/>
    </row>
    <row r="2779" spans="1:18">
      <c r="A2779" s="320">
        <v>25</v>
      </c>
      <c r="B2779" s="317" t="s">
        <v>4972</v>
      </c>
      <c r="C2779" s="321" t="s">
        <v>4973</v>
      </c>
      <c r="D2779" s="322">
        <v>285.25</v>
      </c>
      <c r="E2779" s="322">
        <v>72.349999999999994</v>
      </c>
      <c r="F2779" s="322"/>
      <c r="G2779" s="322">
        <v>212.9</v>
      </c>
      <c r="H2779" s="323">
        <v>1797.94</v>
      </c>
      <c r="I2779" s="323">
        <v>860.24</v>
      </c>
      <c r="J2779" s="323"/>
      <c r="K2779" s="323">
        <v>937.7</v>
      </c>
      <c r="L2779" s="365">
        <v>6.3030324276950047</v>
      </c>
      <c r="M2779" s="365">
        <v>11.889979267449897</v>
      </c>
      <c r="N2779" s="365" t="s">
        <v>138</v>
      </c>
      <c r="O2779" s="365">
        <v>4.4044152184124004</v>
      </c>
      <c r="P2779" s="324"/>
      <c r="Q2779" s="324"/>
      <c r="R2779" s="324">
        <v>5</v>
      </c>
    </row>
    <row r="2780" spans="1:18">
      <c r="A2780" s="325">
        <v>26</v>
      </c>
      <c r="B2780" s="326" t="s">
        <v>4974</v>
      </c>
      <c r="C2780" s="327" t="s">
        <v>4975</v>
      </c>
      <c r="D2780" s="328">
        <v>840.44</v>
      </c>
      <c r="E2780" s="328">
        <v>141.63999999999999</v>
      </c>
      <c r="F2780" s="328"/>
      <c r="G2780" s="328">
        <v>698.8</v>
      </c>
      <c r="H2780" s="329">
        <v>3624.32</v>
      </c>
      <c r="I2780" s="329">
        <v>1684.12</v>
      </c>
      <c r="J2780" s="329"/>
      <c r="K2780" s="329">
        <v>1940.2</v>
      </c>
      <c r="L2780" s="366">
        <v>4.3124077863976016</v>
      </c>
      <c r="M2780" s="366">
        <v>11.890144027110987</v>
      </c>
      <c r="N2780" s="366" t="s">
        <v>138</v>
      </c>
      <c r="O2780" s="366">
        <v>2.7764739553520323</v>
      </c>
      <c r="P2780" s="330"/>
      <c r="Q2780" s="330"/>
      <c r="R2780" s="330">
        <v>5</v>
      </c>
    </row>
    <row r="2781" spans="1:18" ht="12.75">
      <c r="A2781" s="101" t="s">
        <v>4976</v>
      </c>
      <c r="B2781" s="100"/>
      <c r="C2781" s="100"/>
      <c r="D2781" s="100"/>
      <c r="E2781" s="100"/>
      <c r="F2781" s="100"/>
      <c r="G2781" s="100"/>
      <c r="H2781" s="100"/>
      <c r="I2781" s="100"/>
      <c r="J2781" s="100"/>
      <c r="K2781" s="100"/>
      <c r="L2781" s="100"/>
      <c r="M2781" s="100"/>
      <c r="N2781" s="100"/>
      <c r="O2781" s="100"/>
      <c r="P2781" s="100"/>
      <c r="Q2781" s="100"/>
      <c r="R2781" s="100"/>
    </row>
    <row r="2782" spans="1:18">
      <c r="A2782" s="325">
        <v>27</v>
      </c>
      <c r="B2782" s="326" t="s">
        <v>4977</v>
      </c>
      <c r="C2782" s="327" t="s">
        <v>4978</v>
      </c>
      <c r="D2782" s="328">
        <v>36151.65</v>
      </c>
      <c r="E2782" s="328">
        <v>3328.65</v>
      </c>
      <c r="F2782" s="328"/>
      <c r="G2782" s="328">
        <v>32823</v>
      </c>
      <c r="H2782" s="329">
        <v>183195.81</v>
      </c>
      <c r="I2782" s="329">
        <v>39578.81</v>
      </c>
      <c r="J2782" s="329"/>
      <c r="K2782" s="329">
        <v>143617</v>
      </c>
      <c r="L2782" s="366">
        <v>5.0674259681093394</v>
      </c>
      <c r="M2782" s="366">
        <v>11.890348940261065</v>
      </c>
      <c r="N2782" s="366" t="s">
        <v>138</v>
      </c>
      <c r="O2782" s="366">
        <v>4.3754988879748957</v>
      </c>
      <c r="P2782" s="330"/>
      <c r="Q2782" s="330"/>
      <c r="R2782" s="330">
        <v>6</v>
      </c>
    </row>
    <row r="2783" spans="1:18" ht="12.75">
      <c r="A2783" s="101" t="s">
        <v>4979</v>
      </c>
      <c r="B2783" s="100"/>
      <c r="C2783" s="100"/>
      <c r="D2783" s="100"/>
      <c r="E2783" s="100"/>
      <c r="F2783" s="100"/>
      <c r="G2783" s="100"/>
      <c r="H2783" s="100"/>
      <c r="I2783" s="100"/>
      <c r="J2783" s="100"/>
      <c r="K2783" s="100"/>
      <c r="L2783" s="100"/>
      <c r="M2783" s="100"/>
      <c r="N2783" s="100"/>
      <c r="O2783" s="100"/>
      <c r="P2783" s="100"/>
      <c r="Q2783" s="100"/>
      <c r="R2783" s="100"/>
    </row>
    <row r="2784" spans="1:18">
      <c r="A2784" s="325">
        <v>28</v>
      </c>
      <c r="B2784" s="326" t="s">
        <v>4980</v>
      </c>
      <c r="C2784" s="327" t="s">
        <v>4981</v>
      </c>
      <c r="D2784" s="328">
        <v>4011.32</v>
      </c>
      <c r="E2784" s="328">
        <v>933.32</v>
      </c>
      <c r="F2784" s="328"/>
      <c r="G2784" s="328">
        <v>3078</v>
      </c>
      <c r="H2784" s="329">
        <v>29252.43</v>
      </c>
      <c r="I2784" s="329">
        <v>11097.43</v>
      </c>
      <c r="J2784" s="329"/>
      <c r="K2784" s="329">
        <v>18155</v>
      </c>
      <c r="L2784" s="366">
        <v>7.2924698104364643</v>
      </c>
      <c r="M2784" s="366">
        <v>11.890273432477606</v>
      </c>
      <c r="N2784" s="366" t="s">
        <v>138</v>
      </c>
      <c r="O2784" s="366">
        <v>5.8983105912930478</v>
      </c>
      <c r="P2784" s="330"/>
      <c r="Q2784" s="330"/>
      <c r="R2784" s="330">
        <v>7</v>
      </c>
    </row>
    <row r="2785" spans="1:18" ht="12.75">
      <c r="A2785" s="101" t="s">
        <v>4982</v>
      </c>
      <c r="B2785" s="100"/>
      <c r="C2785" s="100"/>
      <c r="D2785" s="100"/>
      <c r="E2785" s="100"/>
      <c r="F2785" s="100"/>
      <c r="G2785" s="100"/>
      <c r="H2785" s="100"/>
      <c r="I2785" s="100"/>
      <c r="J2785" s="100"/>
      <c r="K2785" s="100"/>
      <c r="L2785" s="100"/>
      <c r="M2785" s="100"/>
      <c r="N2785" s="100"/>
      <c r="O2785" s="100"/>
      <c r="P2785" s="100"/>
      <c r="Q2785" s="100"/>
      <c r="R2785" s="100"/>
    </row>
    <row r="2786" spans="1:18" ht="24">
      <c r="A2786" s="320">
        <v>29</v>
      </c>
      <c r="B2786" s="317" t="s">
        <v>4983</v>
      </c>
      <c r="C2786" s="321" t="s">
        <v>4984</v>
      </c>
      <c r="D2786" s="322">
        <v>7816.86</v>
      </c>
      <c r="E2786" s="322">
        <v>1023.76</v>
      </c>
      <c r="F2786" s="322">
        <v>1.1000000000000001</v>
      </c>
      <c r="G2786" s="322">
        <v>6792</v>
      </c>
      <c r="H2786" s="323">
        <v>43072.93</v>
      </c>
      <c r="I2786" s="323">
        <v>12172.84</v>
      </c>
      <c r="J2786" s="323">
        <v>7.09</v>
      </c>
      <c r="K2786" s="323">
        <v>30893</v>
      </c>
      <c r="L2786" s="365">
        <v>5.5102598741694235</v>
      </c>
      <c r="M2786" s="365">
        <v>11.89032585762288</v>
      </c>
      <c r="N2786" s="365">
        <v>6.4454545454545444</v>
      </c>
      <c r="O2786" s="365">
        <v>4.5484393404004715</v>
      </c>
      <c r="P2786" s="324"/>
      <c r="Q2786" s="324"/>
      <c r="R2786" s="324">
        <v>8</v>
      </c>
    </row>
    <row r="2787" spans="1:18" ht="24">
      <c r="A2787" s="325">
        <v>30</v>
      </c>
      <c r="B2787" s="326" t="s">
        <v>4985</v>
      </c>
      <c r="C2787" s="327" t="s">
        <v>4986</v>
      </c>
      <c r="D2787" s="328">
        <v>25159.25</v>
      </c>
      <c r="E2787" s="328">
        <v>1876.32</v>
      </c>
      <c r="F2787" s="328">
        <v>2.93</v>
      </c>
      <c r="G2787" s="328">
        <v>23280</v>
      </c>
      <c r="H2787" s="329">
        <v>109206.96</v>
      </c>
      <c r="I2787" s="329">
        <v>22310.05</v>
      </c>
      <c r="J2787" s="329">
        <v>18.91</v>
      </c>
      <c r="K2787" s="329">
        <v>86878</v>
      </c>
      <c r="L2787" s="366">
        <v>4.3406285958444712</v>
      </c>
      <c r="M2787" s="366">
        <v>11.890322546260766</v>
      </c>
      <c r="N2787" s="366">
        <v>6.4539249146757678</v>
      </c>
      <c r="O2787" s="366">
        <v>3.731872852233677</v>
      </c>
      <c r="P2787" s="330"/>
      <c r="Q2787" s="330"/>
      <c r="R2787" s="330">
        <v>8</v>
      </c>
    </row>
    <row r="2788" spans="1:18" ht="12.75">
      <c r="A2788" s="101" t="s">
        <v>4987</v>
      </c>
      <c r="B2788" s="100"/>
      <c r="C2788" s="100"/>
      <c r="D2788" s="100"/>
      <c r="E2788" s="100"/>
      <c r="F2788" s="100"/>
      <c r="G2788" s="100"/>
      <c r="H2788" s="100"/>
      <c r="I2788" s="100"/>
      <c r="J2788" s="100"/>
      <c r="K2788" s="100"/>
      <c r="L2788" s="100"/>
      <c r="M2788" s="100"/>
      <c r="N2788" s="100"/>
      <c r="O2788" s="100"/>
      <c r="P2788" s="100"/>
      <c r="Q2788" s="100"/>
      <c r="R2788" s="100"/>
    </row>
    <row r="2789" spans="1:18">
      <c r="A2789" s="320">
        <v>31</v>
      </c>
      <c r="B2789" s="317" t="s">
        <v>4988</v>
      </c>
      <c r="C2789" s="321" t="s">
        <v>4989</v>
      </c>
      <c r="D2789" s="322">
        <v>967.24</v>
      </c>
      <c r="E2789" s="322">
        <v>261.24</v>
      </c>
      <c r="F2789" s="322"/>
      <c r="G2789" s="322">
        <v>706</v>
      </c>
      <c r="H2789" s="323">
        <v>9350.25</v>
      </c>
      <c r="I2789" s="323">
        <v>3106.25</v>
      </c>
      <c r="J2789" s="323"/>
      <c r="K2789" s="323">
        <v>6244</v>
      </c>
      <c r="L2789" s="365">
        <v>9.6669389189859807</v>
      </c>
      <c r="M2789" s="365">
        <v>11.890407288317256</v>
      </c>
      <c r="N2789" s="365" t="s">
        <v>138</v>
      </c>
      <c r="O2789" s="365">
        <v>8.8441926345609065</v>
      </c>
      <c r="P2789" s="324"/>
      <c r="Q2789" s="324"/>
      <c r="R2789" s="324">
        <v>9</v>
      </c>
    </row>
    <row r="2790" spans="1:18">
      <c r="A2790" s="325">
        <v>32</v>
      </c>
      <c r="B2790" s="326" t="s">
        <v>4990</v>
      </c>
      <c r="C2790" s="327" t="s">
        <v>4991</v>
      </c>
      <c r="D2790" s="328">
        <v>897.24</v>
      </c>
      <c r="E2790" s="328">
        <v>261.24</v>
      </c>
      <c r="F2790" s="328"/>
      <c r="G2790" s="328">
        <v>636</v>
      </c>
      <c r="H2790" s="329">
        <v>5574.25</v>
      </c>
      <c r="I2790" s="329">
        <v>3106.25</v>
      </c>
      <c r="J2790" s="329"/>
      <c r="K2790" s="329">
        <v>2468</v>
      </c>
      <c r="L2790" s="366">
        <v>6.2126632784985061</v>
      </c>
      <c r="M2790" s="366">
        <v>11.890407288317256</v>
      </c>
      <c r="N2790" s="366" t="s">
        <v>138</v>
      </c>
      <c r="O2790" s="366">
        <v>3.8805031446540879</v>
      </c>
      <c r="P2790" s="330"/>
      <c r="Q2790" s="330"/>
      <c r="R2790" s="330">
        <v>9</v>
      </c>
    </row>
    <row r="2791" spans="1:18" ht="12.75">
      <c r="A2791" s="101" t="s">
        <v>4992</v>
      </c>
      <c r="B2791" s="100"/>
      <c r="C2791" s="100"/>
      <c r="D2791" s="100"/>
      <c r="E2791" s="100"/>
      <c r="F2791" s="100"/>
      <c r="G2791" s="100"/>
      <c r="H2791" s="100"/>
      <c r="I2791" s="100"/>
      <c r="J2791" s="100"/>
      <c r="K2791" s="100"/>
      <c r="L2791" s="100"/>
      <c r="M2791" s="100"/>
      <c r="N2791" s="100"/>
      <c r="O2791" s="100"/>
      <c r="P2791" s="100"/>
      <c r="Q2791" s="100"/>
      <c r="R2791" s="100"/>
    </row>
    <row r="2792" spans="1:18">
      <c r="A2792" s="325">
        <v>33</v>
      </c>
      <c r="B2792" s="326" t="s">
        <v>4993</v>
      </c>
      <c r="C2792" s="327" t="s">
        <v>4994</v>
      </c>
      <c r="D2792" s="328">
        <v>30960.639999999999</v>
      </c>
      <c r="E2792" s="328">
        <v>1003.08</v>
      </c>
      <c r="F2792" s="328">
        <v>2.56</v>
      </c>
      <c r="G2792" s="328">
        <v>29955</v>
      </c>
      <c r="H2792" s="329">
        <v>104944.48</v>
      </c>
      <c r="I2792" s="329">
        <v>11926.93</v>
      </c>
      <c r="J2792" s="329">
        <v>16.55</v>
      </c>
      <c r="K2792" s="329">
        <v>93001</v>
      </c>
      <c r="L2792" s="366">
        <v>3.3896095171159253</v>
      </c>
      <c r="M2792" s="366">
        <v>11.890307851816406</v>
      </c>
      <c r="N2792" s="366">
        <v>6.46484375</v>
      </c>
      <c r="O2792" s="366">
        <v>3.1046903688866632</v>
      </c>
      <c r="P2792" s="330"/>
      <c r="Q2792" s="330"/>
      <c r="R2792" s="330">
        <v>10</v>
      </c>
    </row>
    <row r="2793" spans="1:18" ht="12.75">
      <c r="A2793" s="101" t="s">
        <v>4995</v>
      </c>
      <c r="B2793" s="100"/>
      <c r="C2793" s="100"/>
      <c r="D2793" s="100"/>
      <c r="E2793" s="100"/>
      <c r="F2793" s="100"/>
      <c r="G2793" s="100"/>
      <c r="H2793" s="100"/>
      <c r="I2793" s="100"/>
      <c r="J2793" s="100"/>
      <c r="K2793" s="100"/>
      <c r="L2793" s="100"/>
      <c r="M2793" s="100"/>
      <c r="N2793" s="100"/>
      <c r="O2793" s="100"/>
      <c r="P2793" s="100"/>
      <c r="Q2793" s="100"/>
      <c r="R2793" s="100"/>
    </row>
    <row r="2794" spans="1:18">
      <c r="A2794" s="325">
        <v>34</v>
      </c>
      <c r="B2794" s="326" t="s">
        <v>4996</v>
      </c>
      <c r="C2794" s="327" t="s">
        <v>4997</v>
      </c>
      <c r="D2794" s="328">
        <v>965.07</v>
      </c>
      <c r="E2794" s="328">
        <v>369.07</v>
      </c>
      <c r="F2794" s="328"/>
      <c r="G2794" s="328">
        <v>596</v>
      </c>
      <c r="H2794" s="329">
        <v>6799.08</v>
      </c>
      <c r="I2794" s="329">
        <v>4388.08</v>
      </c>
      <c r="J2794" s="329"/>
      <c r="K2794" s="329">
        <v>2411</v>
      </c>
      <c r="L2794" s="366">
        <v>7.0451677080419035</v>
      </c>
      <c r="M2794" s="366">
        <v>11.889560246023789</v>
      </c>
      <c r="N2794" s="366" t="s">
        <v>138</v>
      </c>
      <c r="O2794" s="366">
        <v>4.0453020134228188</v>
      </c>
      <c r="P2794" s="330"/>
      <c r="Q2794" s="330"/>
      <c r="R2794" s="330">
        <v>11</v>
      </c>
    </row>
    <row r="2795" spans="1:18" ht="12.75">
      <c r="A2795" s="101" t="s">
        <v>4998</v>
      </c>
      <c r="B2795" s="100"/>
      <c r="C2795" s="100"/>
      <c r="D2795" s="100"/>
      <c r="E2795" s="100"/>
      <c r="F2795" s="100"/>
      <c r="G2795" s="100"/>
      <c r="H2795" s="100"/>
      <c r="I2795" s="100"/>
      <c r="J2795" s="100"/>
      <c r="K2795" s="100"/>
      <c r="L2795" s="100"/>
      <c r="M2795" s="100"/>
      <c r="N2795" s="100"/>
      <c r="O2795" s="100"/>
      <c r="P2795" s="100"/>
      <c r="Q2795" s="100"/>
      <c r="R2795" s="100"/>
    </row>
    <row r="2796" spans="1:18">
      <c r="A2796" s="325">
        <v>35</v>
      </c>
      <c r="B2796" s="326" t="s">
        <v>4999</v>
      </c>
      <c r="C2796" s="327" t="s">
        <v>5000</v>
      </c>
      <c r="D2796" s="328">
        <v>1046.74</v>
      </c>
      <c r="E2796" s="328">
        <v>1046.74</v>
      </c>
      <c r="F2796" s="328"/>
      <c r="G2796" s="328"/>
      <c r="H2796" s="329">
        <v>12446.08</v>
      </c>
      <c r="I2796" s="329">
        <v>12446.08</v>
      </c>
      <c r="J2796" s="329"/>
      <c r="K2796" s="329"/>
      <c r="L2796" s="366">
        <v>11.890326155492291</v>
      </c>
      <c r="M2796" s="366">
        <v>11.890326155492291</v>
      </c>
      <c r="N2796" s="366" t="s">
        <v>138</v>
      </c>
      <c r="O2796" s="366" t="s">
        <v>138</v>
      </c>
      <c r="P2796" s="330"/>
      <c r="Q2796" s="330"/>
      <c r="R2796" s="330">
        <v>12</v>
      </c>
    </row>
    <row r="2797" spans="1:18" ht="12.75">
      <c r="A2797" s="101" t="s">
        <v>5001</v>
      </c>
      <c r="B2797" s="100"/>
      <c r="C2797" s="100"/>
      <c r="D2797" s="100"/>
      <c r="E2797" s="100"/>
      <c r="F2797" s="100"/>
      <c r="G2797" s="100"/>
      <c r="H2797" s="100"/>
      <c r="I2797" s="100"/>
      <c r="J2797" s="100"/>
      <c r="K2797" s="100"/>
      <c r="L2797" s="100"/>
      <c r="M2797" s="100"/>
      <c r="N2797" s="100"/>
      <c r="O2797" s="100"/>
      <c r="P2797" s="100"/>
      <c r="Q2797" s="100"/>
      <c r="R2797" s="100"/>
    </row>
    <row r="2798" spans="1:18" ht="24">
      <c r="A2798" s="325">
        <v>36</v>
      </c>
      <c r="B2798" s="326" t="s">
        <v>5002</v>
      </c>
      <c r="C2798" s="327" t="s">
        <v>5003</v>
      </c>
      <c r="D2798" s="328">
        <v>1386.84</v>
      </c>
      <c r="E2798" s="328">
        <v>1386.84</v>
      </c>
      <c r="F2798" s="328"/>
      <c r="G2798" s="328"/>
      <c r="H2798" s="329">
        <v>16490.03</v>
      </c>
      <c r="I2798" s="329">
        <v>16490.03</v>
      </c>
      <c r="J2798" s="329"/>
      <c r="K2798" s="329"/>
      <c r="L2798" s="366">
        <v>11.890362262409507</v>
      </c>
      <c r="M2798" s="366">
        <v>11.890362262409507</v>
      </c>
      <c r="N2798" s="366" t="s">
        <v>138</v>
      </c>
      <c r="O2798" s="366" t="s">
        <v>138</v>
      </c>
      <c r="P2798" s="330"/>
      <c r="Q2798" s="330"/>
      <c r="R2798" s="330">
        <v>13</v>
      </c>
    </row>
    <row r="2799" spans="1:18" ht="12.75">
      <c r="A2799" s="101" t="s">
        <v>5004</v>
      </c>
      <c r="B2799" s="100"/>
      <c r="C2799" s="100"/>
      <c r="D2799" s="100"/>
      <c r="E2799" s="100"/>
      <c r="F2799" s="100"/>
      <c r="G2799" s="100"/>
      <c r="H2799" s="100"/>
      <c r="I2799" s="100"/>
      <c r="J2799" s="100"/>
      <c r="K2799" s="100"/>
      <c r="L2799" s="100"/>
      <c r="M2799" s="100"/>
      <c r="N2799" s="100"/>
      <c r="O2799" s="100"/>
      <c r="P2799" s="100"/>
      <c r="Q2799" s="100"/>
      <c r="R2799" s="100"/>
    </row>
    <row r="2800" spans="1:18" ht="24">
      <c r="A2800" s="325">
        <v>37</v>
      </c>
      <c r="B2800" s="326" t="s">
        <v>5005</v>
      </c>
      <c r="C2800" s="327" t="s">
        <v>5006</v>
      </c>
      <c r="D2800" s="328">
        <v>5550.82</v>
      </c>
      <c r="E2800" s="328">
        <v>5550.82</v>
      </c>
      <c r="F2800" s="328"/>
      <c r="G2800" s="328"/>
      <c r="H2800" s="329">
        <v>66001.119999999995</v>
      </c>
      <c r="I2800" s="329">
        <v>66001.119999999995</v>
      </c>
      <c r="J2800" s="329"/>
      <c r="K2800" s="329"/>
      <c r="L2800" s="366">
        <v>11.890336923193329</v>
      </c>
      <c r="M2800" s="366">
        <v>11.890336923193329</v>
      </c>
      <c r="N2800" s="366" t="s">
        <v>138</v>
      </c>
      <c r="O2800" s="366" t="s">
        <v>138</v>
      </c>
      <c r="P2800" s="330"/>
      <c r="Q2800" s="330"/>
      <c r="R2800" s="330">
        <v>14</v>
      </c>
    </row>
    <row r="2801" spans="1:18" ht="12.75">
      <c r="A2801" s="101" t="s">
        <v>5007</v>
      </c>
      <c r="B2801" s="100"/>
      <c r="C2801" s="100"/>
      <c r="D2801" s="100"/>
      <c r="E2801" s="100"/>
      <c r="F2801" s="100"/>
      <c r="G2801" s="100"/>
      <c r="H2801" s="100"/>
      <c r="I2801" s="100"/>
      <c r="J2801" s="100"/>
      <c r="K2801" s="100"/>
      <c r="L2801" s="100"/>
      <c r="M2801" s="100"/>
      <c r="N2801" s="100"/>
      <c r="O2801" s="100"/>
      <c r="P2801" s="100"/>
      <c r="Q2801" s="100"/>
      <c r="R2801" s="100"/>
    </row>
    <row r="2802" spans="1:18">
      <c r="A2802" s="320">
        <v>38</v>
      </c>
      <c r="B2802" s="317" t="s">
        <v>5008</v>
      </c>
      <c r="C2802" s="321" t="s">
        <v>5009</v>
      </c>
      <c r="D2802" s="322">
        <v>6395.33</v>
      </c>
      <c r="E2802" s="322">
        <v>6395.33</v>
      </c>
      <c r="F2802" s="322"/>
      <c r="G2802" s="322"/>
      <c r="H2802" s="323">
        <v>76042.69</v>
      </c>
      <c r="I2802" s="323">
        <v>76042.69</v>
      </c>
      <c r="J2802" s="323"/>
      <c r="K2802" s="323"/>
      <c r="L2802" s="365">
        <v>11.890346549748021</v>
      </c>
      <c r="M2802" s="365">
        <v>11.890346549748021</v>
      </c>
      <c r="N2802" s="365" t="s">
        <v>138</v>
      </c>
      <c r="O2802" s="365" t="s">
        <v>138</v>
      </c>
      <c r="P2802" s="324"/>
      <c r="Q2802" s="324"/>
      <c r="R2802" s="324">
        <v>15</v>
      </c>
    </row>
    <row r="2803" spans="1:18" ht="12.75">
      <c r="A2803" s="320"/>
      <c r="B2803" s="317"/>
      <c r="C2803" s="321"/>
      <c r="D2803" s="322"/>
      <c r="E2803" s="322"/>
      <c r="F2803" s="322"/>
      <c r="G2803" s="322"/>
      <c r="H2803" s="323"/>
      <c r="I2803" s="323"/>
      <c r="J2803" s="323"/>
      <c r="K2803" s="323"/>
      <c r="L2803" s="365"/>
      <c r="M2803" s="365"/>
      <c r="N2803" s="365"/>
      <c r="O2803" s="365"/>
      <c r="P2803" s="315"/>
      <c r="Q2803" s="315"/>
      <c r="R2803" s="315"/>
    </row>
    <row r="2804" spans="1:18">
      <c r="A2804" s="324"/>
      <c r="B2804" s="51"/>
      <c r="C2804" s="324"/>
      <c r="D2804" s="324"/>
      <c r="E2804" s="324"/>
      <c r="F2804" s="324"/>
      <c r="G2804" s="324"/>
      <c r="H2804" s="52"/>
      <c r="I2804" s="52"/>
      <c r="J2804" s="52"/>
      <c r="K2804" s="52"/>
      <c r="L2804" s="367"/>
      <c r="M2804" s="367"/>
      <c r="N2804" s="367"/>
      <c r="O2804" s="367"/>
      <c r="P2804" s="300"/>
      <c r="Q2804" s="300"/>
      <c r="R2804" s="300"/>
    </row>
    <row r="2805" spans="1:18" ht="12.75">
      <c r="A2805" s="100" t="s">
        <v>63</v>
      </c>
      <c r="B2805" s="100"/>
      <c r="C2805" s="100"/>
      <c r="D2805" s="318">
        <v>126250.34</v>
      </c>
      <c r="E2805" s="318">
        <v>27391.75</v>
      </c>
      <c r="F2805" s="318">
        <v>59.77</v>
      </c>
      <c r="G2805" s="318">
        <v>98798.82</v>
      </c>
      <c r="H2805" s="319">
        <v>712814.1</v>
      </c>
      <c r="I2805" s="319">
        <v>325696.06</v>
      </c>
      <c r="J2805" s="319">
        <v>378.14</v>
      </c>
      <c r="K2805" s="319">
        <v>386739.9</v>
      </c>
      <c r="L2805" s="368">
        <v>5.6460370720585784</v>
      </c>
      <c r="M2805" s="368">
        <v>11.890297626110051</v>
      </c>
      <c r="N2805" s="368">
        <v>6.3265852434331595</v>
      </c>
      <c r="O2805" s="368">
        <v>3.9144182086385242</v>
      </c>
      <c r="P2805" s="315"/>
      <c r="Q2805" s="315"/>
      <c r="R2805" s="315"/>
    </row>
    <row r="2806" spans="1:18">
      <c r="A2806" s="324"/>
      <c r="B2806" s="51"/>
      <c r="C2806" s="324"/>
      <c r="D2806" s="324"/>
      <c r="E2806" s="324"/>
      <c r="F2806" s="324"/>
      <c r="G2806" s="324"/>
      <c r="H2806" s="52"/>
      <c r="I2806" s="52"/>
      <c r="J2806" s="52"/>
      <c r="K2806" s="52"/>
      <c r="L2806" s="367"/>
      <c r="M2806" s="367"/>
      <c r="N2806" s="367"/>
      <c r="O2806" s="367"/>
    </row>
    <row r="2807" spans="1:18" ht="21" customHeight="1">
      <c r="A2807" s="120" t="s">
        <v>5010</v>
      </c>
      <c r="B2807" s="119"/>
      <c r="C2807" s="119"/>
      <c r="D2807" s="119"/>
      <c r="E2807" s="119"/>
      <c r="F2807" s="119"/>
      <c r="G2807" s="119"/>
      <c r="H2807" s="119"/>
      <c r="I2807" s="119"/>
      <c r="J2807" s="119"/>
      <c r="K2807" s="119"/>
      <c r="L2807" s="119"/>
      <c r="M2807" s="119"/>
      <c r="N2807" s="119"/>
      <c r="O2807" s="118"/>
    </row>
    <row r="2808" spans="1:18" ht="12.75">
      <c r="A2808" s="101" t="s">
        <v>5011</v>
      </c>
      <c r="B2808" s="100"/>
      <c r="C2808" s="100"/>
      <c r="D2808" s="100"/>
      <c r="E2808" s="100"/>
      <c r="F2808" s="100"/>
      <c r="G2808" s="100"/>
      <c r="H2808" s="100"/>
      <c r="I2808" s="100"/>
      <c r="J2808" s="100"/>
      <c r="K2808" s="100"/>
      <c r="L2808" s="100"/>
      <c r="M2808" s="100"/>
      <c r="N2808" s="100"/>
      <c r="O2808" s="100"/>
      <c r="P2808" s="100"/>
      <c r="Q2808" s="100"/>
      <c r="R2808" s="100"/>
    </row>
    <row r="2809" spans="1:18" ht="36">
      <c r="A2809" s="336">
        <v>1</v>
      </c>
      <c r="B2809" s="333" t="s">
        <v>5012</v>
      </c>
      <c r="C2809" s="337" t="s">
        <v>5013</v>
      </c>
      <c r="D2809" s="338">
        <v>69.16</v>
      </c>
      <c r="E2809" s="338">
        <v>34.229999999999997</v>
      </c>
      <c r="F2809" s="338">
        <v>3.15</v>
      </c>
      <c r="G2809" s="338">
        <v>31.78</v>
      </c>
      <c r="H2809" s="339">
        <v>987.31</v>
      </c>
      <c r="I2809" s="339">
        <v>406.93</v>
      </c>
      <c r="J2809" s="339">
        <v>15.19</v>
      </c>
      <c r="K2809" s="339">
        <v>565.19000000000005</v>
      </c>
      <c r="L2809" s="365">
        <v>14.275737420474263</v>
      </c>
      <c r="M2809" s="365">
        <v>11.888109845165062</v>
      </c>
      <c r="N2809" s="365">
        <v>4.822222222222222</v>
      </c>
      <c r="O2809" s="365">
        <v>17.784455632473254</v>
      </c>
      <c r="P2809" s="340"/>
      <c r="Q2809" s="340"/>
      <c r="R2809" s="340">
        <v>1</v>
      </c>
    </row>
    <row r="2810" spans="1:18" ht="36">
      <c r="A2810" s="336">
        <v>2</v>
      </c>
      <c r="B2810" s="333" t="s">
        <v>5014</v>
      </c>
      <c r="C2810" s="337" t="s">
        <v>5015</v>
      </c>
      <c r="D2810" s="338">
        <v>81.180000000000007</v>
      </c>
      <c r="E2810" s="338">
        <v>46.25</v>
      </c>
      <c r="F2810" s="338">
        <v>3.15</v>
      </c>
      <c r="G2810" s="338">
        <v>31.78</v>
      </c>
      <c r="H2810" s="339">
        <v>1130.28</v>
      </c>
      <c r="I2810" s="339">
        <v>549.9</v>
      </c>
      <c r="J2810" s="339">
        <v>15.19</v>
      </c>
      <c r="K2810" s="339">
        <v>565.19000000000005</v>
      </c>
      <c r="L2810" s="365">
        <v>13.923133776792312</v>
      </c>
      <c r="M2810" s="365">
        <v>11.88972972972973</v>
      </c>
      <c r="N2810" s="365">
        <v>4.822222222222222</v>
      </c>
      <c r="O2810" s="365">
        <v>17.784455632473254</v>
      </c>
      <c r="P2810" s="340"/>
      <c r="Q2810" s="340"/>
      <c r="R2810" s="340">
        <v>1</v>
      </c>
    </row>
    <row r="2811" spans="1:18" ht="36">
      <c r="A2811" s="336">
        <v>3</v>
      </c>
      <c r="B2811" s="333" t="s">
        <v>5016</v>
      </c>
      <c r="C2811" s="337" t="s">
        <v>5017</v>
      </c>
      <c r="D2811" s="338">
        <v>130.18</v>
      </c>
      <c r="E2811" s="338">
        <v>66.599999999999994</v>
      </c>
      <c r="F2811" s="338">
        <v>8.39</v>
      </c>
      <c r="G2811" s="338">
        <v>55.19</v>
      </c>
      <c r="H2811" s="339">
        <v>1813.99</v>
      </c>
      <c r="I2811" s="339">
        <v>791.86</v>
      </c>
      <c r="J2811" s="339">
        <v>40.49</v>
      </c>
      <c r="K2811" s="339">
        <v>981.64</v>
      </c>
      <c r="L2811" s="365">
        <v>13.934475341834382</v>
      </c>
      <c r="M2811" s="365">
        <v>11.889789789789791</v>
      </c>
      <c r="N2811" s="365">
        <v>4.8259833134684147</v>
      </c>
      <c r="O2811" s="365">
        <v>17.786555535423084</v>
      </c>
      <c r="P2811" s="340"/>
      <c r="Q2811" s="340"/>
      <c r="R2811" s="340">
        <v>1</v>
      </c>
    </row>
    <row r="2812" spans="1:18" ht="36">
      <c r="A2812" s="341">
        <v>4</v>
      </c>
      <c r="B2812" s="342" t="s">
        <v>5018</v>
      </c>
      <c r="C2812" s="343" t="s">
        <v>5019</v>
      </c>
      <c r="D2812" s="344">
        <v>149.61000000000001</v>
      </c>
      <c r="E2812" s="344">
        <v>86.03</v>
      </c>
      <c r="F2812" s="344">
        <v>8.39</v>
      </c>
      <c r="G2812" s="344">
        <v>55.19</v>
      </c>
      <c r="H2812" s="345">
        <v>2044.94</v>
      </c>
      <c r="I2812" s="345">
        <v>1022.81</v>
      </c>
      <c r="J2812" s="345">
        <v>40.49</v>
      </c>
      <c r="K2812" s="345">
        <v>981.64</v>
      </c>
      <c r="L2812" s="366">
        <v>13.668471358866386</v>
      </c>
      <c r="M2812" s="366">
        <v>11.888992212019062</v>
      </c>
      <c r="N2812" s="366">
        <v>4.8259833134684147</v>
      </c>
      <c r="O2812" s="366">
        <v>17.786555535423084</v>
      </c>
      <c r="P2812" s="346"/>
      <c r="Q2812" s="346"/>
      <c r="R2812" s="346">
        <v>1</v>
      </c>
    </row>
    <row r="2813" spans="1:18" ht="12.75">
      <c r="A2813" s="101" t="s">
        <v>5020</v>
      </c>
      <c r="B2813" s="100"/>
      <c r="C2813" s="100"/>
      <c r="D2813" s="100"/>
      <c r="E2813" s="100"/>
      <c r="F2813" s="100"/>
      <c r="G2813" s="100"/>
      <c r="H2813" s="100"/>
      <c r="I2813" s="100"/>
      <c r="J2813" s="100"/>
      <c r="K2813" s="100"/>
      <c r="L2813" s="100"/>
      <c r="M2813" s="100"/>
      <c r="N2813" s="100"/>
      <c r="O2813" s="100"/>
      <c r="P2813" s="100"/>
      <c r="Q2813" s="100"/>
      <c r="R2813" s="100"/>
    </row>
    <row r="2814" spans="1:18" ht="24">
      <c r="A2814" s="336">
        <v>5</v>
      </c>
      <c r="B2814" s="333" t="s">
        <v>5021</v>
      </c>
      <c r="C2814" s="337" t="s">
        <v>5022</v>
      </c>
      <c r="D2814" s="338">
        <v>9.9</v>
      </c>
      <c r="E2814" s="338">
        <v>9.9</v>
      </c>
      <c r="F2814" s="338"/>
      <c r="G2814" s="338"/>
      <c r="H2814" s="339">
        <v>117.69</v>
      </c>
      <c r="I2814" s="339">
        <v>117.69</v>
      </c>
      <c r="J2814" s="339"/>
      <c r="K2814" s="339"/>
      <c r="L2814" s="365">
        <v>11.887878787878787</v>
      </c>
      <c r="M2814" s="365">
        <v>11.887878787878787</v>
      </c>
      <c r="N2814" s="365" t="s">
        <v>138</v>
      </c>
      <c r="O2814" s="365" t="s">
        <v>138</v>
      </c>
      <c r="P2814" s="340"/>
      <c r="Q2814" s="340"/>
      <c r="R2814" s="340">
        <v>2</v>
      </c>
    </row>
    <row r="2815" spans="1:18" ht="36">
      <c r="A2815" s="341">
        <v>6</v>
      </c>
      <c r="B2815" s="342" t="s">
        <v>5023</v>
      </c>
      <c r="C2815" s="343" t="s">
        <v>5024</v>
      </c>
      <c r="D2815" s="344">
        <v>1048</v>
      </c>
      <c r="E2815" s="344">
        <v>20.91</v>
      </c>
      <c r="F2815" s="344">
        <v>1027.0899999999999</v>
      </c>
      <c r="G2815" s="344"/>
      <c r="H2815" s="345">
        <v>4351.62</v>
      </c>
      <c r="I2815" s="345">
        <v>248.59</v>
      </c>
      <c r="J2815" s="345">
        <v>4103.03</v>
      </c>
      <c r="K2815" s="345"/>
      <c r="L2815" s="366">
        <v>4.152309160305343</v>
      </c>
      <c r="M2815" s="366">
        <v>11.88857006217121</v>
      </c>
      <c r="N2815" s="366">
        <v>3.9948105813511963</v>
      </c>
      <c r="O2815" s="366" t="s">
        <v>138</v>
      </c>
      <c r="P2815" s="346"/>
      <c r="Q2815" s="346"/>
      <c r="R2815" s="346">
        <v>2</v>
      </c>
    </row>
    <row r="2816" spans="1:18" ht="12.75">
      <c r="A2816" s="101" t="s">
        <v>5025</v>
      </c>
      <c r="B2816" s="100"/>
      <c r="C2816" s="100"/>
      <c r="D2816" s="100"/>
      <c r="E2816" s="100"/>
      <c r="F2816" s="100"/>
      <c r="G2816" s="100"/>
      <c r="H2816" s="100"/>
      <c r="I2816" s="100"/>
      <c r="J2816" s="100"/>
      <c r="K2816" s="100"/>
      <c r="L2816" s="100"/>
      <c r="M2816" s="100"/>
      <c r="N2816" s="100"/>
      <c r="O2816" s="100"/>
      <c r="P2816" s="100"/>
      <c r="Q2816" s="100"/>
      <c r="R2816" s="100"/>
    </row>
    <row r="2817" spans="1:18" ht="36">
      <c r="A2817" s="336">
        <v>7</v>
      </c>
      <c r="B2817" s="333" t="s">
        <v>5026</v>
      </c>
      <c r="C2817" s="337" t="s">
        <v>5027</v>
      </c>
      <c r="D2817" s="338">
        <v>37.07</v>
      </c>
      <c r="E2817" s="338">
        <v>25.75</v>
      </c>
      <c r="F2817" s="338">
        <v>11.32</v>
      </c>
      <c r="G2817" s="338"/>
      <c r="H2817" s="339">
        <v>370.11</v>
      </c>
      <c r="I2817" s="339">
        <v>306.19</v>
      </c>
      <c r="J2817" s="339">
        <v>63.92</v>
      </c>
      <c r="K2817" s="339"/>
      <c r="L2817" s="365">
        <v>9.9840841650930674</v>
      </c>
      <c r="M2817" s="365">
        <v>11.890873786407766</v>
      </c>
      <c r="N2817" s="365">
        <v>5.6466431095406362</v>
      </c>
      <c r="O2817" s="365" t="s">
        <v>138</v>
      </c>
      <c r="P2817" s="340"/>
      <c r="Q2817" s="340"/>
      <c r="R2817" s="340">
        <v>3</v>
      </c>
    </row>
    <row r="2818" spans="1:18" ht="36">
      <c r="A2818" s="336">
        <v>8</v>
      </c>
      <c r="B2818" s="333" t="s">
        <v>5028</v>
      </c>
      <c r="C2818" s="337" t="s">
        <v>5029</v>
      </c>
      <c r="D2818" s="338">
        <v>64.81</v>
      </c>
      <c r="E2818" s="338">
        <v>44.99</v>
      </c>
      <c r="F2818" s="338">
        <v>19.82</v>
      </c>
      <c r="G2818" s="338"/>
      <c r="H2818" s="339">
        <v>646.88</v>
      </c>
      <c r="I2818" s="339">
        <v>534.94000000000005</v>
      </c>
      <c r="J2818" s="339">
        <v>111.94</v>
      </c>
      <c r="K2818" s="339"/>
      <c r="L2818" s="365">
        <v>9.9811757444838758</v>
      </c>
      <c r="M2818" s="365">
        <v>11.890197821738164</v>
      </c>
      <c r="N2818" s="365">
        <v>5.6478304742684156</v>
      </c>
      <c r="O2818" s="365" t="s">
        <v>138</v>
      </c>
      <c r="P2818" s="340"/>
      <c r="Q2818" s="340"/>
      <c r="R2818" s="340">
        <v>3</v>
      </c>
    </row>
    <row r="2819" spans="1:18" ht="48">
      <c r="A2819" s="336">
        <v>9</v>
      </c>
      <c r="B2819" s="333" t="s">
        <v>5030</v>
      </c>
      <c r="C2819" s="337" t="s">
        <v>5031</v>
      </c>
      <c r="D2819" s="338">
        <v>42.9</v>
      </c>
      <c r="E2819" s="338">
        <v>29.76</v>
      </c>
      <c r="F2819" s="338">
        <v>13.14</v>
      </c>
      <c r="G2819" s="338"/>
      <c r="H2819" s="339">
        <v>428.06</v>
      </c>
      <c r="I2819" s="339">
        <v>353.85</v>
      </c>
      <c r="J2819" s="339">
        <v>74.209999999999994</v>
      </c>
      <c r="K2819" s="339"/>
      <c r="L2819" s="365">
        <v>9.9780885780885793</v>
      </c>
      <c r="M2819" s="365">
        <v>11.890120967741936</v>
      </c>
      <c r="N2819" s="365">
        <v>5.6476407914764071</v>
      </c>
      <c r="O2819" s="365" t="s">
        <v>138</v>
      </c>
      <c r="P2819" s="340"/>
      <c r="Q2819" s="340"/>
      <c r="R2819" s="340">
        <v>3</v>
      </c>
    </row>
    <row r="2820" spans="1:18" ht="48">
      <c r="A2820" s="336">
        <v>10</v>
      </c>
      <c r="B2820" s="333" t="s">
        <v>5032</v>
      </c>
      <c r="C2820" s="337" t="s">
        <v>5033</v>
      </c>
      <c r="D2820" s="338">
        <v>88.16</v>
      </c>
      <c r="E2820" s="338">
        <v>61.22</v>
      </c>
      <c r="F2820" s="338">
        <v>26.94</v>
      </c>
      <c r="G2820" s="338"/>
      <c r="H2820" s="339">
        <v>880.11</v>
      </c>
      <c r="I2820" s="339">
        <v>727.95</v>
      </c>
      <c r="J2820" s="339">
        <v>152.16</v>
      </c>
      <c r="K2820" s="339"/>
      <c r="L2820" s="365">
        <v>9.9830989110707815</v>
      </c>
      <c r="M2820" s="365">
        <v>11.890721986278995</v>
      </c>
      <c r="N2820" s="365">
        <v>5.6481069042316259</v>
      </c>
      <c r="O2820" s="365" t="s">
        <v>138</v>
      </c>
      <c r="P2820" s="340"/>
      <c r="Q2820" s="340"/>
      <c r="R2820" s="340">
        <v>3</v>
      </c>
    </row>
    <row r="2821" spans="1:18" ht="36">
      <c r="A2821" s="336">
        <v>11</v>
      </c>
      <c r="B2821" s="333" t="s">
        <v>5034</v>
      </c>
      <c r="C2821" s="337" t="s">
        <v>5035</v>
      </c>
      <c r="D2821" s="338">
        <v>55.43</v>
      </c>
      <c r="E2821" s="338">
        <v>38.479999999999997</v>
      </c>
      <c r="F2821" s="338">
        <v>16.95</v>
      </c>
      <c r="G2821" s="338"/>
      <c r="H2821" s="339">
        <v>553.22</v>
      </c>
      <c r="I2821" s="339">
        <v>457.5</v>
      </c>
      <c r="J2821" s="339">
        <v>95.72</v>
      </c>
      <c r="K2821" s="339"/>
      <c r="L2821" s="365">
        <v>9.9805159660833489</v>
      </c>
      <c r="M2821" s="365">
        <v>11.889293139293141</v>
      </c>
      <c r="N2821" s="365">
        <v>5.6471976401179944</v>
      </c>
      <c r="O2821" s="365" t="s">
        <v>138</v>
      </c>
      <c r="P2821" s="340"/>
      <c r="Q2821" s="340"/>
      <c r="R2821" s="340">
        <v>3</v>
      </c>
    </row>
    <row r="2822" spans="1:18" ht="36">
      <c r="A2822" s="341">
        <v>12</v>
      </c>
      <c r="B2822" s="342" t="s">
        <v>5036</v>
      </c>
      <c r="C2822" s="343" t="s">
        <v>5037</v>
      </c>
      <c r="D2822" s="344">
        <v>106.57</v>
      </c>
      <c r="E2822" s="344">
        <v>73.95</v>
      </c>
      <c r="F2822" s="344">
        <v>32.619999999999997</v>
      </c>
      <c r="G2822" s="344"/>
      <c r="H2822" s="345">
        <v>1063.52</v>
      </c>
      <c r="I2822" s="345">
        <v>879.25</v>
      </c>
      <c r="J2822" s="345">
        <v>184.27</v>
      </c>
      <c r="K2822" s="345"/>
      <c r="L2822" s="366">
        <v>9.9795439617153043</v>
      </c>
      <c r="M2822" s="366">
        <v>11.889790398918187</v>
      </c>
      <c r="N2822" s="366">
        <v>5.64898835070509</v>
      </c>
      <c r="O2822" s="366" t="s">
        <v>138</v>
      </c>
      <c r="P2822" s="346"/>
      <c r="Q2822" s="346"/>
      <c r="R2822" s="346">
        <v>3</v>
      </c>
    </row>
    <row r="2823" spans="1:18" ht="12.75">
      <c r="A2823" s="101" t="s">
        <v>5038</v>
      </c>
      <c r="B2823" s="100"/>
      <c r="C2823" s="100"/>
      <c r="D2823" s="100"/>
      <c r="E2823" s="100"/>
      <c r="F2823" s="100"/>
      <c r="G2823" s="100"/>
      <c r="H2823" s="100"/>
      <c r="I2823" s="100"/>
      <c r="J2823" s="100"/>
      <c r="K2823" s="100"/>
      <c r="L2823" s="100"/>
      <c r="M2823" s="100"/>
      <c r="N2823" s="100"/>
      <c r="O2823" s="100"/>
      <c r="P2823" s="100"/>
      <c r="Q2823" s="100"/>
      <c r="R2823" s="100"/>
    </row>
    <row r="2824" spans="1:18" ht="24">
      <c r="A2824" s="336">
        <v>13</v>
      </c>
      <c r="B2824" s="333" t="s">
        <v>5039</v>
      </c>
      <c r="C2824" s="337" t="s">
        <v>5040</v>
      </c>
      <c r="D2824" s="338">
        <v>7.22</v>
      </c>
      <c r="E2824" s="338">
        <v>7.22</v>
      </c>
      <c r="F2824" s="338"/>
      <c r="G2824" s="338"/>
      <c r="H2824" s="339">
        <v>85.78</v>
      </c>
      <c r="I2824" s="339">
        <v>85.78</v>
      </c>
      <c r="J2824" s="339"/>
      <c r="K2824" s="339"/>
      <c r="L2824" s="366">
        <v>11.89</v>
      </c>
      <c r="M2824" s="366">
        <v>11.89</v>
      </c>
      <c r="N2824" s="365" t="s">
        <v>138</v>
      </c>
      <c r="O2824" s="365" t="s">
        <v>138</v>
      </c>
      <c r="P2824" s="340"/>
      <c r="Q2824" s="340"/>
      <c r="R2824" s="340">
        <v>4</v>
      </c>
    </row>
    <row r="2825" spans="1:18" ht="24">
      <c r="A2825" s="341">
        <v>14</v>
      </c>
      <c r="B2825" s="342" t="s">
        <v>5041</v>
      </c>
      <c r="C2825" s="343" t="s">
        <v>5042</v>
      </c>
      <c r="D2825" s="344">
        <v>29.24</v>
      </c>
      <c r="E2825" s="344">
        <v>9.2200000000000006</v>
      </c>
      <c r="F2825" s="344">
        <v>20.02</v>
      </c>
      <c r="G2825" s="344"/>
      <c r="H2825" s="345">
        <v>197.03</v>
      </c>
      <c r="I2825" s="345">
        <v>109.64</v>
      </c>
      <c r="J2825" s="345">
        <v>87.39</v>
      </c>
      <c r="K2825" s="345"/>
      <c r="L2825" s="366">
        <v>6.7383720930232558</v>
      </c>
      <c r="M2825" s="366">
        <v>11.891540130151842</v>
      </c>
      <c r="N2825" s="366">
        <v>4.3651348651348654</v>
      </c>
      <c r="O2825" s="366" t="s">
        <v>138</v>
      </c>
      <c r="P2825" s="346"/>
      <c r="Q2825" s="346"/>
      <c r="R2825" s="346">
        <v>4</v>
      </c>
    </row>
    <row r="2826" spans="1:18" ht="12.75">
      <c r="A2826" s="101" t="s">
        <v>5043</v>
      </c>
      <c r="B2826" s="100"/>
      <c r="C2826" s="100"/>
      <c r="D2826" s="100"/>
      <c r="E2826" s="100"/>
      <c r="F2826" s="100"/>
      <c r="G2826" s="100"/>
      <c r="H2826" s="100"/>
      <c r="I2826" s="100"/>
      <c r="J2826" s="100"/>
      <c r="K2826" s="100"/>
      <c r="L2826" s="100"/>
      <c r="M2826" s="100"/>
      <c r="N2826" s="100"/>
      <c r="O2826" s="100"/>
      <c r="P2826" s="100"/>
      <c r="Q2826" s="100"/>
      <c r="R2826" s="100"/>
    </row>
    <row r="2827" spans="1:18" ht="48">
      <c r="A2827" s="336">
        <v>15</v>
      </c>
      <c r="B2827" s="333" t="s">
        <v>5044</v>
      </c>
      <c r="C2827" s="337" t="s">
        <v>5045</v>
      </c>
      <c r="D2827" s="338">
        <v>5.35</v>
      </c>
      <c r="E2827" s="338">
        <v>5.35</v>
      </c>
      <c r="F2827" s="338"/>
      <c r="G2827" s="338"/>
      <c r="H2827" s="339">
        <v>63.65</v>
      </c>
      <c r="I2827" s="339">
        <v>63.65</v>
      </c>
      <c r="J2827" s="339"/>
      <c r="K2827" s="339"/>
      <c r="L2827" s="366">
        <v>11.89</v>
      </c>
      <c r="M2827" s="366">
        <v>11.89</v>
      </c>
      <c r="N2827" s="365" t="s">
        <v>138</v>
      </c>
      <c r="O2827" s="365" t="s">
        <v>138</v>
      </c>
      <c r="P2827" s="340"/>
      <c r="Q2827" s="340"/>
      <c r="R2827" s="340">
        <v>5</v>
      </c>
    </row>
    <row r="2828" spans="1:18" ht="48">
      <c r="A2828" s="336">
        <v>16</v>
      </c>
      <c r="B2828" s="333" t="s">
        <v>5046</v>
      </c>
      <c r="C2828" s="337" t="s">
        <v>5047</v>
      </c>
      <c r="D2828" s="338">
        <v>7.58</v>
      </c>
      <c r="E2828" s="338">
        <v>7.58</v>
      </c>
      <c r="F2828" s="338"/>
      <c r="G2828" s="338"/>
      <c r="H2828" s="339">
        <v>90.07</v>
      </c>
      <c r="I2828" s="339">
        <v>90.07</v>
      </c>
      <c r="J2828" s="339"/>
      <c r="K2828" s="339"/>
      <c r="L2828" s="366">
        <v>11.89</v>
      </c>
      <c r="M2828" s="366">
        <v>11.89</v>
      </c>
      <c r="N2828" s="365" t="s">
        <v>138</v>
      </c>
      <c r="O2828" s="365" t="s">
        <v>138</v>
      </c>
      <c r="P2828" s="340"/>
      <c r="Q2828" s="340"/>
      <c r="R2828" s="340">
        <v>5</v>
      </c>
    </row>
    <row r="2829" spans="1:18" ht="48">
      <c r="A2829" s="336">
        <v>17</v>
      </c>
      <c r="B2829" s="333" t="s">
        <v>5048</v>
      </c>
      <c r="C2829" s="337" t="s">
        <v>5049</v>
      </c>
      <c r="D2829" s="338">
        <v>9.9</v>
      </c>
      <c r="E2829" s="338">
        <v>9.9</v>
      </c>
      <c r="F2829" s="338"/>
      <c r="G2829" s="338"/>
      <c r="H2829" s="339">
        <v>117.69</v>
      </c>
      <c r="I2829" s="339">
        <v>117.69</v>
      </c>
      <c r="J2829" s="339"/>
      <c r="K2829" s="339"/>
      <c r="L2829" s="365">
        <v>11.887878787878787</v>
      </c>
      <c r="M2829" s="365">
        <v>11.887878787878787</v>
      </c>
      <c r="N2829" s="365" t="s">
        <v>138</v>
      </c>
      <c r="O2829" s="365" t="s">
        <v>138</v>
      </c>
      <c r="P2829" s="340"/>
      <c r="Q2829" s="340"/>
      <c r="R2829" s="340">
        <v>5</v>
      </c>
    </row>
    <row r="2830" spans="1:18" ht="48">
      <c r="A2830" s="336">
        <v>18</v>
      </c>
      <c r="B2830" s="333" t="s">
        <v>5050</v>
      </c>
      <c r="C2830" s="337" t="s">
        <v>5051</v>
      </c>
      <c r="D2830" s="338">
        <v>11.72</v>
      </c>
      <c r="E2830" s="338">
        <v>11.72</v>
      </c>
      <c r="F2830" s="338"/>
      <c r="G2830" s="338"/>
      <c r="H2830" s="339">
        <v>139.30000000000001</v>
      </c>
      <c r="I2830" s="339">
        <v>139.30000000000001</v>
      </c>
      <c r="J2830" s="339"/>
      <c r="K2830" s="339"/>
      <c r="L2830" s="365">
        <v>11.88566552901024</v>
      </c>
      <c r="M2830" s="365">
        <v>11.88566552901024</v>
      </c>
      <c r="N2830" s="365" t="s">
        <v>138</v>
      </c>
      <c r="O2830" s="365" t="s">
        <v>138</v>
      </c>
      <c r="P2830" s="340"/>
      <c r="Q2830" s="340"/>
      <c r="R2830" s="340">
        <v>5</v>
      </c>
    </row>
    <row r="2831" spans="1:18" ht="48">
      <c r="A2831" s="336">
        <v>19</v>
      </c>
      <c r="B2831" s="333" t="s">
        <v>5052</v>
      </c>
      <c r="C2831" s="337" t="s">
        <v>5053</v>
      </c>
      <c r="D2831" s="338">
        <v>17.37</v>
      </c>
      <c r="E2831" s="338">
        <v>17.37</v>
      </c>
      <c r="F2831" s="338"/>
      <c r="G2831" s="338"/>
      <c r="H2831" s="339">
        <v>206.55</v>
      </c>
      <c r="I2831" s="339">
        <v>206.55</v>
      </c>
      <c r="J2831" s="339"/>
      <c r="K2831" s="339"/>
      <c r="L2831" s="365">
        <v>11.891191709844559</v>
      </c>
      <c r="M2831" s="365">
        <v>11.891191709844559</v>
      </c>
      <c r="N2831" s="365" t="s">
        <v>138</v>
      </c>
      <c r="O2831" s="365" t="s">
        <v>138</v>
      </c>
      <c r="P2831" s="340"/>
      <c r="Q2831" s="340"/>
      <c r="R2831" s="340">
        <v>5</v>
      </c>
    </row>
    <row r="2832" spans="1:18" ht="48">
      <c r="A2832" s="336">
        <v>20</v>
      </c>
      <c r="B2832" s="333" t="s">
        <v>5054</v>
      </c>
      <c r="C2832" s="337" t="s">
        <v>5055</v>
      </c>
      <c r="D2832" s="338">
        <v>22.12</v>
      </c>
      <c r="E2832" s="338">
        <v>22.12</v>
      </c>
      <c r="F2832" s="338"/>
      <c r="G2832" s="338"/>
      <c r="H2832" s="339">
        <v>263</v>
      </c>
      <c r="I2832" s="339">
        <v>263</v>
      </c>
      <c r="J2832" s="339"/>
      <c r="K2832" s="339"/>
      <c r="L2832" s="365">
        <v>11.889692585895117</v>
      </c>
      <c r="M2832" s="365">
        <v>11.889692585895117</v>
      </c>
      <c r="N2832" s="365" t="s">
        <v>138</v>
      </c>
      <c r="O2832" s="365" t="s">
        <v>138</v>
      </c>
      <c r="P2832" s="340"/>
      <c r="Q2832" s="340"/>
      <c r="R2832" s="340">
        <v>5</v>
      </c>
    </row>
    <row r="2833" spans="1:18">
      <c r="A2833" s="336">
        <v>21</v>
      </c>
      <c r="B2833" s="333" t="s">
        <v>5056</v>
      </c>
      <c r="C2833" s="337" t="s">
        <v>5057</v>
      </c>
      <c r="D2833" s="338">
        <v>5.25</v>
      </c>
      <c r="E2833" s="338">
        <v>5.25</v>
      </c>
      <c r="F2833" s="338"/>
      <c r="G2833" s="338"/>
      <c r="H2833" s="339">
        <v>62.45</v>
      </c>
      <c r="I2833" s="339">
        <v>62.45</v>
      </c>
      <c r="J2833" s="339"/>
      <c r="K2833" s="339"/>
      <c r="L2833" s="366">
        <v>11.89</v>
      </c>
      <c r="M2833" s="366">
        <v>11.89</v>
      </c>
      <c r="N2833" s="365" t="s">
        <v>138</v>
      </c>
      <c r="O2833" s="365" t="s">
        <v>138</v>
      </c>
      <c r="P2833" s="340"/>
      <c r="Q2833" s="340"/>
      <c r="R2833" s="340">
        <v>5</v>
      </c>
    </row>
    <row r="2834" spans="1:18" ht="24">
      <c r="A2834" s="336">
        <v>22</v>
      </c>
      <c r="B2834" s="333" t="s">
        <v>5058</v>
      </c>
      <c r="C2834" s="337" t="s">
        <v>5059</v>
      </c>
      <c r="D2834" s="338">
        <v>1.72</v>
      </c>
      <c r="E2834" s="338">
        <v>1.72</v>
      </c>
      <c r="F2834" s="338"/>
      <c r="G2834" s="338"/>
      <c r="H2834" s="339">
        <v>20.420000000000002</v>
      </c>
      <c r="I2834" s="339">
        <v>20.420000000000002</v>
      </c>
      <c r="J2834" s="339"/>
      <c r="K2834" s="339"/>
      <c r="L2834" s="366">
        <v>11.89</v>
      </c>
      <c r="M2834" s="366">
        <v>11.89</v>
      </c>
      <c r="N2834" s="365" t="s">
        <v>138</v>
      </c>
      <c r="O2834" s="365" t="s">
        <v>138</v>
      </c>
      <c r="P2834" s="340"/>
      <c r="Q2834" s="340"/>
      <c r="R2834" s="340">
        <v>5</v>
      </c>
    </row>
    <row r="2835" spans="1:18" ht="24">
      <c r="A2835" s="341">
        <v>23</v>
      </c>
      <c r="B2835" s="342" t="s">
        <v>5060</v>
      </c>
      <c r="C2835" s="343" t="s">
        <v>5061</v>
      </c>
      <c r="D2835" s="344">
        <v>2.5299999999999998</v>
      </c>
      <c r="E2835" s="344">
        <v>2.5299999999999998</v>
      </c>
      <c r="F2835" s="344"/>
      <c r="G2835" s="344"/>
      <c r="H2835" s="345">
        <v>30.02</v>
      </c>
      <c r="I2835" s="345">
        <v>30.02</v>
      </c>
      <c r="J2835" s="345"/>
      <c r="K2835" s="345"/>
      <c r="L2835" s="366">
        <v>11.89</v>
      </c>
      <c r="M2835" s="366">
        <v>11.89</v>
      </c>
      <c r="N2835" s="366" t="s">
        <v>138</v>
      </c>
      <c r="O2835" s="366" t="s">
        <v>138</v>
      </c>
      <c r="P2835" s="346"/>
      <c r="Q2835" s="346"/>
      <c r="R2835" s="346">
        <v>5</v>
      </c>
    </row>
    <row r="2836" spans="1:18" ht="12.75">
      <c r="A2836" s="101" t="s">
        <v>5062</v>
      </c>
      <c r="B2836" s="100"/>
      <c r="C2836" s="100"/>
      <c r="D2836" s="100"/>
      <c r="E2836" s="100"/>
      <c r="F2836" s="100"/>
      <c r="G2836" s="100"/>
      <c r="H2836" s="100"/>
      <c r="I2836" s="100"/>
      <c r="J2836" s="100"/>
      <c r="K2836" s="100"/>
      <c r="L2836" s="100"/>
      <c r="M2836" s="100"/>
      <c r="N2836" s="100"/>
      <c r="O2836" s="100"/>
      <c r="P2836" s="100"/>
      <c r="Q2836" s="100"/>
      <c r="R2836" s="100"/>
    </row>
    <row r="2837" spans="1:18" ht="36">
      <c r="A2837" s="336">
        <v>24</v>
      </c>
      <c r="B2837" s="333" t="s">
        <v>5063</v>
      </c>
      <c r="C2837" s="337" t="s">
        <v>5064</v>
      </c>
      <c r="D2837" s="338">
        <v>1.65</v>
      </c>
      <c r="E2837" s="338">
        <v>1.65</v>
      </c>
      <c r="F2837" s="338"/>
      <c r="G2837" s="338"/>
      <c r="H2837" s="339">
        <v>19.63</v>
      </c>
      <c r="I2837" s="339">
        <v>19.63</v>
      </c>
      <c r="J2837" s="339"/>
      <c r="K2837" s="339"/>
      <c r="L2837" s="366">
        <v>11.89</v>
      </c>
      <c r="M2837" s="366">
        <v>11.89</v>
      </c>
      <c r="N2837" s="365" t="s">
        <v>138</v>
      </c>
      <c r="O2837" s="365" t="s">
        <v>138</v>
      </c>
      <c r="P2837" s="340"/>
      <c r="Q2837" s="340"/>
      <c r="R2837" s="340">
        <v>6</v>
      </c>
    </row>
    <row r="2838" spans="1:18" ht="36">
      <c r="A2838" s="336">
        <v>25</v>
      </c>
      <c r="B2838" s="333" t="s">
        <v>5065</v>
      </c>
      <c r="C2838" s="337" t="s">
        <v>5066</v>
      </c>
      <c r="D2838" s="338">
        <v>2.29</v>
      </c>
      <c r="E2838" s="338">
        <v>2.29</v>
      </c>
      <c r="F2838" s="338"/>
      <c r="G2838" s="338"/>
      <c r="H2838" s="339">
        <v>27.26</v>
      </c>
      <c r="I2838" s="339">
        <v>27.26</v>
      </c>
      <c r="J2838" s="339"/>
      <c r="K2838" s="339"/>
      <c r="L2838" s="366">
        <v>11.89</v>
      </c>
      <c r="M2838" s="366">
        <v>11.89</v>
      </c>
      <c r="N2838" s="365" t="s">
        <v>138</v>
      </c>
      <c r="O2838" s="365" t="s">
        <v>138</v>
      </c>
      <c r="P2838" s="340"/>
      <c r="Q2838" s="340"/>
      <c r="R2838" s="340">
        <v>6</v>
      </c>
    </row>
    <row r="2839" spans="1:18" ht="36">
      <c r="A2839" s="336">
        <v>26</v>
      </c>
      <c r="B2839" s="333" t="s">
        <v>5067</v>
      </c>
      <c r="C2839" s="337" t="s">
        <v>5068</v>
      </c>
      <c r="D2839" s="338">
        <v>2.11</v>
      </c>
      <c r="E2839" s="338">
        <v>2.11</v>
      </c>
      <c r="F2839" s="338"/>
      <c r="G2839" s="338"/>
      <c r="H2839" s="339">
        <v>25.08</v>
      </c>
      <c r="I2839" s="339">
        <v>25.08</v>
      </c>
      <c r="J2839" s="339"/>
      <c r="K2839" s="339"/>
      <c r="L2839" s="365">
        <v>11.886255924170616</v>
      </c>
      <c r="M2839" s="365">
        <v>11.886255924170616</v>
      </c>
      <c r="N2839" s="365" t="s">
        <v>138</v>
      </c>
      <c r="O2839" s="365" t="s">
        <v>138</v>
      </c>
      <c r="P2839" s="340"/>
      <c r="Q2839" s="340"/>
      <c r="R2839" s="340">
        <v>6</v>
      </c>
    </row>
    <row r="2840" spans="1:18" ht="36">
      <c r="A2840" s="336">
        <v>27</v>
      </c>
      <c r="B2840" s="333" t="s">
        <v>5069</v>
      </c>
      <c r="C2840" s="337" t="s">
        <v>5070</v>
      </c>
      <c r="D2840" s="338">
        <v>2.93</v>
      </c>
      <c r="E2840" s="338">
        <v>2.93</v>
      </c>
      <c r="F2840" s="338"/>
      <c r="G2840" s="338"/>
      <c r="H2840" s="339">
        <v>34.89</v>
      </c>
      <c r="I2840" s="339">
        <v>34.89</v>
      </c>
      <c r="J2840" s="339"/>
      <c r="K2840" s="339"/>
      <c r="L2840" s="366">
        <v>11.89</v>
      </c>
      <c r="M2840" s="366">
        <v>11.89</v>
      </c>
      <c r="N2840" s="365" t="s">
        <v>138</v>
      </c>
      <c r="O2840" s="365" t="s">
        <v>138</v>
      </c>
      <c r="P2840" s="340"/>
      <c r="Q2840" s="340"/>
      <c r="R2840" s="340">
        <v>6</v>
      </c>
    </row>
    <row r="2841" spans="1:18" ht="36">
      <c r="A2841" s="336">
        <v>28</v>
      </c>
      <c r="B2841" s="333" t="s">
        <v>5071</v>
      </c>
      <c r="C2841" s="337" t="s">
        <v>5072</v>
      </c>
      <c r="D2841" s="338">
        <v>3.76</v>
      </c>
      <c r="E2841" s="338">
        <v>3.76</v>
      </c>
      <c r="F2841" s="338"/>
      <c r="G2841" s="338"/>
      <c r="H2841" s="339">
        <v>44.7</v>
      </c>
      <c r="I2841" s="339">
        <v>44.7</v>
      </c>
      <c r="J2841" s="339"/>
      <c r="K2841" s="339"/>
      <c r="L2841" s="365">
        <v>11.888297872340427</v>
      </c>
      <c r="M2841" s="365">
        <v>11.888297872340427</v>
      </c>
      <c r="N2841" s="365" t="s">
        <v>138</v>
      </c>
      <c r="O2841" s="365" t="s">
        <v>138</v>
      </c>
      <c r="P2841" s="340"/>
      <c r="Q2841" s="340"/>
      <c r="R2841" s="340">
        <v>6</v>
      </c>
    </row>
    <row r="2842" spans="1:18" ht="36">
      <c r="A2842" s="336">
        <v>29</v>
      </c>
      <c r="B2842" s="333" t="s">
        <v>5073</v>
      </c>
      <c r="C2842" s="337" t="s">
        <v>5074</v>
      </c>
      <c r="D2842" s="338">
        <v>4.8600000000000003</v>
      </c>
      <c r="E2842" s="338">
        <v>4.8600000000000003</v>
      </c>
      <c r="F2842" s="338"/>
      <c r="G2842" s="338"/>
      <c r="H2842" s="339">
        <v>57.79</v>
      </c>
      <c r="I2842" s="339">
        <v>57.79</v>
      </c>
      <c r="J2842" s="339"/>
      <c r="K2842" s="339"/>
      <c r="L2842" s="365">
        <v>11.890946502057613</v>
      </c>
      <c r="M2842" s="365">
        <v>11.890946502057613</v>
      </c>
      <c r="N2842" s="365" t="s">
        <v>138</v>
      </c>
      <c r="O2842" s="365" t="s">
        <v>138</v>
      </c>
      <c r="P2842" s="340"/>
      <c r="Q2842" s="340"/>
      <c r="R2842" s="340">
        <v>6</v>
      </c>
    </row>
    <row r="2843" spans="1:18" ht="24">
      <c r="A2843" s="341">
        <v>30</v>
      </c>
      <c r="B2843" s="342" t="s">
        <v>5075</v>
      </c>
      <c r="C2843" s="343" t="s">
        <v>5076</v>
      </c>
      <c r="D2843" s="344">
        <v>4.7699999999999996</v>
      </c>
      <c r="E2843" s="344">
        <v>4.7699999999999996</v>
      </c>
      <c r="F2843" s="344"/>
      <c r="G2843" s="344"/>
      <c r="H2843" s="345">
        <v>56.7</v>
      </c>
      <c r="I2843" s="345">
        <v>56.7</v>
      </c>
      <c r="J2843" s="345"/>
      <c r="K2843" s="345"/>
      <c r="L2843" s="366">
        <v>11.886792452830191</v>
      </c>
      <c r="M2843" s="366">
        <v>11.886792452830191</v>
      </c>
      <c r="N2843" s="366" t="s">
        <v>138</v>
      </c>
      <c r="O2843" s="366" t="s">
        <v>138</v>
      </c>
      <c r="P2843" s="346"/>
      <c r="Q2843" s="346"/>
      <c r="R2843" s="346">
        <v>6</v>
      </c>
    </row>
    <row r="2844" spans="1:18" ht="12.75">
      <c r="A2844" s="101" t="s">
        <v>5077</v>
      </c>
      <c r="B2844" s="100"/>
      <c r="C2844" s="100"/>
      <c r="D2844" s="100"/>
      <c r="E2844" s="100"/>
      <c r="F2844" s="100"/>
      <c r="G2844" s="100"/>
      <c r="H2844" s="100"/>
      <c r="I2844" s="100"/>
      <c r="J2844" s="100"/>
      <c r="K2844" s="100"/>
      <c r="L2844" s="100"/>
      <c r="M2844" s="100"/>
      <c r="N2844" s="100"/>
      <c r="O2844" s="100"/>
      <c r="P2844" s="100"/>
      <c r="Q2844" s="100"/>
      <c r="R2844" s="100"/>
    </row>
    <row r="2845" spans="1:18" ht="48">
      <c r="A2845" s="336">
        <v>31</v>
      </c>
      <c r="B2845" s="333" t="s">
        <v>5078</v>
      </c>
      <c r="C2845" s="337" t="s">
        <v>5079</v>
      </c>
      <c r="D2845" s="338">
        <v>0.71</v>
      </c>
      <c r="E2845" s="338">
        <v>0.71</v>
      </c>
      <c r="F2845" s="338"/>
      <c r="G2845" s="338"/>
      <c r="H2845" s="339">
        <v>8.4499999999999993</v>
      </c>
      <c r="I2845" s="339">
        <v>8.4499999999999993</v>
      </c>
      <c r="J2845" s="339"/>
      <c r="K2845" s="339"/>
      <c r="L2845" s="366">
        <v>11.89</v>
      </c>
      <c r="M2845" s="366">
        <v>11.89</v>
      </c>
      <c r="N2845" s="365" t="s">
        <v>138</v>
      </c>
      <c r="O2845" s="365" t="s">
        <v>138</v>
      </c>
      <c r="P2845" s="340"/>
      <c r="Q2845" s="340"/>
      <c r="R2845" s="340">
        <v>7</v>
      </c>
    </row>
    <row r="2846" spans="1:18" ht="48">
      <c r="A2846" s="336">
        <v>32</v>
      </c>
      <c r="B2846" s="333" t="s">
        <v>5080</v>
      </c>
      <c r="C2846" s="337" t="s">
        <v>5081</v>
      </c>
      <c r="D2846" s="338">
        <v>1.24</v>
      </c>
      <c r="E2846" s="338">
        <v>1.24</v>
      </c>
      <c r="F2846" s="338"/>
      <c r="G2846" s="338"/>
      <c r="H2846" s="339">
        <v>14.78</v>
      </c>
      <c r="I2846" s="339">
        <v>14.78</v>
      </c>
      <c r="J2846" s="339"/>
      <c r="K2846" s="339"/>
      <c r="L2846" s="366">
        <v>11.89</v>
      </c>
      <c r="M2846" s="366">
        <v>11.89</v>
      </c>
      <c r="N2846" s="365" t="s">
        <v>138</v>
      </c>
      <c r="O2846" s="365" t="s">
        <v>138</v>
      </c>
      <c r="P2846" s="340"/>
      <c r="Q2846" s="340"/>
      <c r="R2846" s="340">
        <v>7</v>
      </c>
    </row>
    <row r="2847" spans="1:18" ht="48">
      <c r="A2847" s="336">
        <v>33</v>
      </c>
      <c r="B2847" s="333" t="s">
        <v>5082</v>
      </c>
      <c r="C2847" s="337" t="s">
        <v>5083</v>
      </c>
      <c r="D2847" s="338">
        <v>0.98</v>
      </c>
      <c r="E2847" s="338">
        <v>0.98</v>
      </c>
      <c r="F2847" s="338"/>
      <c r="G2847" s="338"/>
      <c r="H2847" s="339">
        <v>11.61</v>
      </c>
      <c r="I2847" s="339">
        <v>11.61</v>
      </c>
      <c r="J2847" s="339"/>
      <c r="K2847" s="339"/>
      <c r="L2847" s="366">
        <v>11.89</v>
      </c>
      <c r="M2847" s="366">
        <v>11.89</v>
      </c>
      <c r="N2847" s="365" t="s">
        <v>138</v>
      </c>
      <c r="O2847" s="365" t="s">
        <v>138</v>
      </c>
      <c r="P2847" s="340"/>
      <c r="Q2847" s="340"/>
      <c r="R2847" s="340">
        <v>7</v>
      </c>
    </row>
    <row r="2848" spans="1:18" ht="48">
      <c r="A2848" s="341">
        <v>34</v>
      </c>
      <c r="B2848" s="342" t="s">
        <v>5084</v>
      </c>
      <c r="C2848" s="343" t="s">
        <v>5085</v>
      </c>
      <c r="D2848" s="344">
        <v>1.86</v>
      </c>
      <c r="E2848" s="344">
        <v>1.86</v>
      </c>
      <c r="F2848" s="344"/>
      <c r="G2848" s="344"/>
      <c r="H2848" s="345">
        <v>22.17</v>
      </c>
      <c r="I2848" s="345">
        <v>22.17</v>
      </c>
      <c r="J2848" s="345"/>
      <c r="K2848" s="345"/>
      <c r="L2848" s="366">
        <v>11.89</v>
      </c>
      <c r="M2848" s="366">
        <v>11.89</v>
      </c>
      <c r="N2848" s="366" t="s">
        <v>138</v>
      </c>
      <c r="O2848" s="366" t="s">
        <v>138</v>
      </c>
      <c r="P2848" s="346"/>
      <c r="Q2848" s="346"/>
      <c r="R2848" s="346">
        <v>7</v>
      </c>
    </row>
    <row r="2849" spans="1:18" ht="12.75">
      <c r="A2849" s="101" t="s">
        <v>5086</v>
      </c>
      <c r="B2849" s="100"/>
      <c r="C2849" s="100"/>
      <c r="D2849" s="100"/>
      <c r="E2849" s="100"/>
      <c r="F2849" s="100"/>
      <c r="G2849" s="100"/>
      <c r="H2849" s="100"/>
      <c r="I2849" s="100"/>
      <c r="J2849" s="100"/>
      <c r="K2849" s="100"/>
      <c r="L2849" s="100"/>
      <c r="M2849" s="100"/>
      <c r="N2849" s="100"/>
      <c r="O2849" s="100"/>
      <c r="P2849" s="100"/>
      <c r="Q2849" s="100"/>
      <c r="R2849" s="100"/>
    </row>
    <row r="2850" spans="1:18" ht="36">
      <c r="A2850" s="336">
        <v>35</v>
      </c>
      <c r="B2850" s="333" t="s">
        <v>5087</v>
      </c>
      <c r="C2850" s="337" t="s">
        <v>5088</v>
      </c>
      <c r="D2850" s="338">
        <v>17.8</v>
      </c>
      <c r="E2850" s="338">
        <v>2.13</v>
      </c>
      <c r="F2850" s="338">
        <v>5.25</v>
      </c>
      <c r="G2850" s="338">
        <v>10.42</v>
      </c>
      <c r="H2850" s="339">
        <v>110.2</v>
      </c>
      <c r="I2850" s="339">
        <v>25.34</v>
      </c>
      <c r="J2850" s="339">
        <v>25.31</v>
      </c>
      <c r="K2850" s="339">
        <v>59.55</v>
      </c>
      <c r="L2850" s="365">
        <v>6.191011235955056</v>
      </c>
      <c r="M2850" s="366">
        <v>11.89</v>
      </c>
      <c r="N2850" s="365">
        <v>4.8209523809523809</v>
      </c>
      <c r="O2850" s="365">
        <v>5.7149712092130516</v>
      </c>
      <c r="P2850" s="340"/>
      <c r="Q2850" s="340"/>
      <c r="R2850" s="340">
        <v>8</v>
      </c>
    </row>
    <row r="2851" spans="1:18" ht="36">
      <c r="A2851" s="336">
        <v>36</v>
      </c>
      <c r="B2851" s="333" t="s">
        <v>5089</v>
      </c>
      <c r="C2851" s="337" t="s">
        <v>5090</v>
      </c>
      <c r="D2851" s="338">
        <v>2</v>
      </c>
      <c r="E2851" s="338"/>
      <c r="F2851" s="338"/>
      <c r="G2851" s="338">
        <v>2</v>
      </c>
      <c r="H2851" s="339">
        <v>11.3</v>
      </c>
      <c r="I2851" s="339">
        <v>0</v>
      </c>
      <c r="J2851" s="339"/>
      <c r="K2851" s="339">
        <v>11.3</v>
      </c>
      <c r="L2851" s="365">
        <v>5.65</v>
      </c>
      <c r="M2851" s="365" t="s">
        <v>138</v>
      </c>
      <c r="N2851" s="365" t="s">
        <v>138</v>
      </c>
      <c r="O2851" s="365">
        <v>5.65</v>
      </c>
      <c r="P2851" s="340"/>
      <c r="Q2851" s="340"/>
      <c r="R2851" s="340">
        <v>8</v>
      </c>
    </row>
    <row r="2852" spans="1:18" ht="36">
      <c r="A2852" s="336">
        <v>37</v>
      </c>
      <c r="B2852" s="333" t="s">
        <v>5091</v>
      </c>
      <c r="C2852" s="337" t="s">
        <v>5092</v>
      </c>
      <c r="D2852" s="338">
        <v>21.67</v>
      </c>
      <c r="E2852" s="338">
        <v>2.13</v>
      </c>
      <c r="F2852" s="338">
        <v>5.25</v>
      </c>
      <c r="G2852" s="338">
        <v>14.29</v>
      </c>
      <c r="H2852" s="339">
        <v>91.95</v>
      </c>
      <c r="I2852" s="339">
        <v>25.34</v>
      </c>
      <c r="J2852" s="339">
        <v>25.31</v>
      </c>
      <c r="K2852" s="339">
        <v>41.3</v>
      </c>
      <c r="L2852" s="365">
        <v>4.2431933548684819</v>
      </c>
      <c r="M2852" s="366">
        <v>11.89</v>
      </c>
      <c r="N2852" s="365">
        <v>4.8209523809523809</v>
      </c>
      <c r="O2852" s="365">
        <v>2.8901329601119663</v>
      </c>
      <c r="P2852" s="340"/>
      <c r="Q2852" s="340"/>
      <c r="R2852" s="340">
        <v>8</v>
      </c>
    </row>
    <row r="2853" spans="1:18" ht="36">
      <c r="A2853" s="336">
        <v>38</v>
      </c>
      <c r="B2853" s="333" t="s">
        <v>5093</v>
      </c>
      <c r="C2853" s="337" t="s">
        <v>5094</v>
      </c>
      <c r="D2853" s="338">
        <v>2.8</v>
      </c>
      <c r="E2853" s="338"/>
      <c r="F2853" s="338"/>
      <c r="G2853" s="338">
        <v>2.8</v>
      </c>
      <c r="H2853" s="339">
        <v>7.54</v>
      </c>
      <c r="I2853" s="339">
        <v>0</v>
      </c>
      <c r="J2853" s="339"/>
      <c r="K2853" s="339">
        <v>7.54</v>
      </c>
      <c r="L2853" s="365">
        <v>2.6928571428571431</v>
      </c>
      <c r="M2853" s="365" t="s">
        <v>138</v>
      </c>
      <c r="N2853" s="365" t="s">
        <v>138</v>
      </c>
      <c r="O2853" s="365">
        <v>2.6928571428571431</v>
      </c>
      <c r="P2853" s="340"/>
      <c r="Q2853" s="340"/>
      <c r="R2853" s="340">
        <v>8</v>
      </c>
    </row>
    <row r="2854" spans="1:18" ht="36">
      <c r="A2854" s="336">
        <v>39</v>
      </c>
      <c r="B2854" s="333" t="s">
        <v>5095</v>
      </c>
      <c r="C2854" s="337" t="s">
        <v>5096</v>
      </c>
      <c r="D2854" s="338">
        <v>13.1</v>
      </c>
      <c r="E2854" s="338">
        <v>2.13</v>
      </c>
      <c r="F2854" s="338">
        <v>5.25</v>
      </c>
      <c r="G2854" s="338">
        <v>5.72</v>
      </c>
      <c r="H2854" s="339">
        <v>65.209999999999994</v>
      </c>
      <c r="I2854" s="339">
        <v>25.34</v>
      </c>
      <c r="J2854" s="339">
        <v>25.31</v>
      </c>
      <c r="K2854" s="339">
        <v>14.56</v>
      </c>
      <c r="L2854" s="365">
        <v>4.9778625954198468</v>
      </c>
      <c r="M2854" s="366">
        <v>11.89</v>
      </c>
      <c r="N2854" s="365">
        <v>4.8209523809523809</v>
      </c>
      <c r="O2854" s="365">
        <v>2.5454545454545459</v>
      </c>
      <c r="P2854" s="340"/>
      <c r="Q2854" s="340"/>
      <c r="R2854" s="340">
        <v>8</v>
      </c>
    </row>
    <row r="2855" spans="1:18" ht="36">
      <c r="A2855" s="341">
        <v>40</v>
      </c>
      <c r="B2855" s="342" t="s">
        <v>5097</v>
      </c>
      <c r="C2855" s="343" t="s">
        <v>5098</v>
      </c>
      <c r="D2855" s="344">
        <v>1.03</v>
      </c>
      <c r="E2855" s="344"/>
      <c r="F2855" s="344"/>
      <c r="G2855" s="344">
        <v>1.03</v>
      </c>
      <c r="H2855" s="345">
        <v>2.02</v>
      </c>
      <c r="I2855" s="345">
        <v>0</v>
      </c>
      <c r="J2855" s="345"/>
      <c r="K2855" s="345">
        <v>2.02</v>
      </c>
      <c r="L2855" s="366">
        <v>1.9611650485436893</v>
      </c>
      <c r="M2855" s="366" t="s">
        <v>138</v>
      </c>
      <c r="N2855" s="366" t="s">
        <v>138</v>
      </c>
      <c r="O2855" s="366">
        <v>1.9611650485436893</v>
      </c>
      <c r="P2855" s="346"/>
      <c r="Q2855" s="346"/>
      <c r="R2855" s="346">
        <v>8</v>
      </c>
    </row>
    <row r="2856" spans="1:18" ht="12.75">
      <c r="A2856" s="101" t="s">
        <v>5099</v>
      </c>
      <c r="B2856" s="100"/>
      <c r="C2856" s="100"/>
      <c r="D2856" s="100"/>
      <c r="E2856" s="100"/>
      <c r="F2856" s="100"/>
      <c r="G2856" s="100"/>
      <c r="H2856" s="100"/>
      <c r="I2856" s="100"/>
      <c r="J2856" s="100"/>
      <c r="K2856" s="100"/>
      <c r="L2856" s="100"/>
      <c r="M2856" s="100"/>
      <c r="N2856" s="100"/>
      <c r="O2856" s="100"/>
      <c r="P2856" s="100"/>
      <c r="Q2856" s="100"/>
      <c r="R2856" s="100"/>
    </row>
    <row r="2857" spans="1:18" ht="36">
      <c r="A2857" s="336">
        <v>41</v>
      </c>
      <c r="B2857" s="333" t="s">
        <v>5100</v>
      </c>
      <c r="C2857" s="337" t="s">
        <v>5101</v>
      </c>
      <c r="D2857" s="338">
        <v>20913.89</v>
      </c>
      <c r="E2857" s="338">
        <v>843.22</v>
      </c>
      <c r="F2857" s="338">
        <v>7042.42</v>
      </c>
      <c r="G2857" s="338">
        <v>13028.25</v>
      </c>
      <c r="H2857" s="339">
        <v>145013.72</v>
      </c>
      <c r="I2857" s="339">
        <v>10026.129999999999</v>
      </c>
      <c r="J2857" s="339">
        <v>49073.13</v>
      </c>
      <c r="K2857" s="339">
        <v>85914.46</v>
      </c>
      <c r="L2857" s="365">
        <v>6.9338473139143417</v>
      </c>
      <c r="M2857" s="365">
        <v>11.890289604136523</v>
      </c>
      <c r="N2857" s="365">
        <v>6.9682197312855516</v>
      </c>
      <c r="O2857" s="365">
        <v>6.5944743154299319</v>
      </c>
      <c r="P2857" s="340"/>
      <c r="Q2857" s="340"/>
      <c r="R2857" s="340">
        <v>9</v>
      </c>
    </row>
    <row r="2858" spans="1:18" ht="36">
      <c r="A2858" s="336">
        <v>42</v>
      </c>
      <c r="B2858" s="333" t="s">
        <v>5102</v>
      </c>
      <c r="C2858" s="337" t="s">
        <v>5103</v>
      </c>
      <c r="D2858" s="338">
        <v>7716.29</v>
      </c>
      <c r="E2858" s="338">
        <v>843.22</v>
      </c>
      <c r="F2858" s="338">
        <v>6792.32</v>
      </c>
      <c r="G2858" s="338">
        <v>80.75</v>
      </c>
      <c r="H2858" s="339">
        <v>57900.639999999999</v>
      </c>
      <c r="I2858" s="339">
        <v>10026.129999999999</v>
      </c>
      <c r="J2858" s="339">
        <v>47285.760000000002</v>
      </c>
      <c r="K2858" s="339">
        <v>588.75</v>
      </c>
      <c r="L2858" s="365">
        <v>7.5036889489638154</v>
      </c>
      <c r="M2858" s="365">
        <v>11.890289604136523</v>
      </c>
      <c r="N2858" s="365">
        <v>6.9616508056157551</v>
      </c>
      <c r="O2858" s="365">
        <v>7.2910216718266252</v>
      </c>
      <c r="P2858" s="340"/>
      <c r="Q2858" s="340"/>
      <c r="R2858" s="340">
        <v>9</v>
      </c>
    </row>
    <row r="2859" spans="1:18" ht="36">
      <c r="A2859" s="336">
        <v>43</v>
      </c>
      <c r="B2859" s="333" t="s">
        <v>5104</v>
      </c>
      <c r="C2859" s="337" t="s">
        <v>5105</v>
      </c>
      <c r="D2859" s="338">
        <v>7751.03</v>
      </c>
      <c r="E2859" s="338">
        <v>477.34</v>
      </c>
      <c r="F2859" s="338">
        <v>3022.36</v>
      </c>
      <c r="G2859" s="338">
        <v>4251.33</v>
      </c>
      <c r="H2859" s="339">
        <v>60391.61</v>
      </c>
      <c r="I2859" s="339">
        <v>5675.67</v>
      </c>
      <c r="J2859" s="339">
        <v>20966.689999999999</v>
      </c>
      <c r="K2859" s="339">
        <v>33749.25</v>
      </c>
      <c r="L2859" s="365">
        <v>7.7914303002310668</v>
      </c>
      <c r="M2859" s="365">
        <v>11.890204047429506</v>
      </c>
      <c r="N2859" s="365">
        <v>6.9371914662713898</v>
      </c>
      <c r="O2859" s="365">
        <v>7.9385157115537961</v>
      </c>
      <c r="P2859" s="340"/>
      <c r="Q2859" s="340"/>
      <c r="R2859" s="340">
        <v>9</v>
      </c>
    </row>
    <row r="2860" spans="1:18" ht="36">
      <c r="A2860" s="341">
        <v>44</v>
      </c>
      <c r="B2860" s="342" t="s">
        <v>5106</v>
      </c>
      <c r="C2860" s="343" t="s">
        <v>5107</v>
      </c>
      <c r="D2860" s="344">
        <v>3298.05</v>
      </c>
      <c r="E2860" s="344">
        <v>477.34</v>
      </c>
      <c r="F2860" s="344">
        <v>2772.26</v>
      </c>
      <c r="G2860" s="344">
        <v>48.45</v>
      </c>
      <c r="H2860" s="345">
        <v>25208.240000000002</v>
      </c>
      <c r="I2860" s="345">
        <v>5675.67</v>
      </c>
      <c r="J2860" s="345">
        <v>19179.32</v>
      </c>
      <c r="K2860" s="345">
        <v>353.25</v>
      </c>
      <c r="L2860" s="366">
        <v>7.6433771471020755</v>
      </c>
      <c r="M2860" s="366">
        <v>11.890204047429506</v>
      </c>
      <c r="N2860" s="366">
        <v>6.918297706564319</v>
      </c>
      <c r="O2860" s="366">
        <v>7.2910216718266252</v>
      </c>
      <c r="P2860" s="346"/>
      <c r="Q2860" s="346"/>
      <c r="R2860" s="346">
        <v>9</v>
      </c>
    </row>
    <row r="2861" spans="1:18" ht="12.75">
      <c r="A2861" s="101" t="s">
        <v>5108</v>
      </c>
      <c r="B2861" s="100"/>
      <c r="C2861" s="100"/>
      <c r="D2861" s="100"/>
      <c r="E2861" s="100"/>
      <c r="F2861" s="100"/>
      <c r="G2861" s="100"/>
      <c r="H2861" s="100"/>
      <c r="I2861" s="100"/>
      <c r="J2861" s="100"/>
      <c r="K2861" s="100"/>
      <c r="L2861" s="100"/>
      <c r="M2861" s="100"/>
      <c r="N2861" s="100"/>
      <c r="O2861" s="100"/>
      <c r="P2861" s="100"/>
      <c r="Q2861" s="100"/>
      <c r="R2861" s="100"/>
    </row>
    <row r="2862" spans="1:18" ht="60">
      <c r="A2862" s="336">
        <v>45</v>
      </c>
      <c r="B2862" s="333" t="s">
        <v>5109</v>
      </c>
      <c r="C2862" s="337" t="s">
        <v>5110</v>
      </c>
      <c r="D2862" s="338">
        <v>57781.39</v>
      </c>
      <c r="E2862" s="338">
        <v>349.98</v>
      </c>
      <c r="F2862" s="338">
        <v>4196.72</v>
      </c>
      <c r="G2862" s="338">
        <v>53234.69</v>
      </c>
      <c r="H2862" s="339">
        <v>345324.93</v>
      </c>
      <c r="I2862" s="339">
        <v>4161.41</v>
      </c>
      <c r="J2862" s="339">
        <v>29096.34</v>
      </c>
      <c r="K2862" s="339">
        <v>312067.18</v>
      </c>
      <c r="L2862" s="365">
        <v>5.9764039944348859</v>
      </c>
      <c r="M2862" s="365">
        <v>11.890422309846276</v>
      </c>
      <c r="N2862" s="365">
        <v>6.9331144322232596</v>
      </c>
      <c r="O2862" s="365">
        <v>5.8621019489359281</v>
      </c>
      <c r="P2862" s="340"/>
      <c r="Q2862" s="340"/>
      <c r="R2862" s="340">
        <v>10</v>
      </c>
    </row>
    <row r="2863" spans="1:18" ht="60">
      <c r="A2863" s="341">
        <v>46</v>
      </c>
      <c r="B2863" s="342" t="s">
        <v>5111</v>
      </c>
      <c r="C2863" s="343" t="s">
        <v>5112</v>
      </c>
      <c r="D2863" s="344">
        <v>57869.74</v>
      </c>
      <c r="E2863" s="344">
        <v>984.92</v>
      </c>
      <c r="F2863" s="344">
        <v>3650.13</v>
      </c>
      <c r="G2863" s="344">
        <v>53234.69</v>
      </c>
      <c r="H2863" s="345">
        <v>349765.6</v>
      </c>
      <c r="I2863" s="345">
        <v>11711.07</v>
      </c>
      <c r="J2863" s="345">
        <v>25987.35</v>
      </c>
      <c r="K2863" s="345">
        <v>312067.18</v>
      </c>
      <c r="L2863" s="366">
        <v>6.0440154042509953</v>
      </c>
      <c r="M2863" s="366">
        <v>11.890376883401698</v>
      </c>
      <c r="N2863" s="366">
        <v>7.1195683441411672</v>
      </c>
      <c r="O2863" s="366">
        <v>5.8621019489359281</v>
      </c>
      <c r="P2863" s="346"/>
      <c r="Q2863" s="346"/>
      <c r="R2863" s="346">
        <v>10</v>
      </c>
    </row>
    <row r="2864" spans="1:18" ht="12.75">
      <c r="A2864" s="101" t="s">
        <v>5113</v>
      </c>
      <c r="B2864" s="100"/>
      <c r="C2864" s="100"/>
      <c r="D2864" s="100"/>
      <c r="E2864" s="100"/>
      <c r="F2864" s="100"/>
      <c r="G2864" s="100"/>
      <c r="H2864" s="100"/>
      <c r="I2864" s="100"/>
      <c r="J2864" s="100"/>
      <c r="K2864" s="100"/>
      <c r="L2864" s="100"/>
      <c r="M2864" s="100"/>
      <c r="N2864" s="100"/>
      <c r="O2864" s="100"/>
      <c r="P2864" s="100"/>
      <c r="Q2864" s="100"/>
      <c r="R2864" s="100"/>
    </row>
    <row r="2865" spans="1:18">
      <c r="A2865" s="341">
        <v>47</v>
      </c>
      <c r="B2865" s="342" t="s">
        <v>5114</v>
      </c>
      <c r="C2865" s="343" t="s">
        <v>5115</v>
      </c>
      <c r="D2865" s="344">
        <v>405.37</v>
      </c>
      <c r="E2865" s="344">
        <v>122.99</v>
      </c>
      <c r="F2865" s="344">
        <v>59.75</v>
      </c>
      <c r="G2865" s="344">
        <v>222.63</v>
      </c>
      <c r="H2865" s="345">
        <v>3078.2</v>
      </c>
      <c r="I2865" s="345">
        <v>1462.4</v>
      </c>
      <c r="J2865" s="345">
        <v>341.79</v>
      </c>
      <c r="K2865" s="345">
        <v>1274.01</v>
      </c>
      <c r="L2865" s="366">
        <v>7.5935565039346766</v>
      </c>
      <c r="M2865" s="366">
        <v>11.890397593300269</v>
      </c>
      <c r="N2865" s="366">
        <v>5.7203347280334729</v>
      </c>
      <c r="O2865" s="366">
        <v>5.7225441315186636</v>
      </c>
      <c r="P2865" s="346"/>
      <c r="Q2865" s="346"/>
      <c r="R2865" s="346">
        <v>11</v>
      </c>
    </row>
    <row r="2866" spans="1:18" ht="12.75">
      <c r="A2866" s="101" t="s">
        <v>5116</v>
      </c>
      <c r="B2866" s="100"/>
      <c r="C2866" s="100"/>
      <c r="D2866" s="100"/>
      <c r="E2866" s="100"/>
      <c r="F2866" s="100"/>
      <c r="G2866" s="100"/>
      <c r="H2866" s="100"/>
      <c r="I2866" s="100"/>
      <c r="J2866" s="100"/>
      <c r="K2866" s="100"/>
      <c r="L2866" s="100"/>
      <c r="M2866" s="100"/>
      <c r="N2866" s="100"/>
      <c r="O2866" s="100"/>
      <c r="P2866" s="100"/>
      <c r="Q2866" s="100"/>
      <c r="R2866" s="100"/>
    </row>
    <row r="2867" spans="1:18" ht="36">
      <c r="A2867" s="336">
        <v>48</v>
      </c>
      <c r="B2867" s="333" t="s">
        <v>5117</v>
      </c>
      <c r="C2867" s="337" t="s">
        <v>5118</v>
      </c>
      <c r="D2867" s="338">
        <v>3608.62</v>
      </c>
      <c r="E2867" s="338">
        <v>2659.27</v>
      </c>
      <c r="F2867" s="338">
        <v>949.35</v>
      </c>
      <c r="G2867" s="338"/>
      <c r="H2867" s="339">
        <v>36390.15</v>
      </c>
      <c r="I2867" s="339">
        <v>31617.29</v>
      </c>
      <c r="J2867" s="339">
        <v>4772.8599999999997</v>
      </c>
      <c r="K2867" s="339"/>
      <c r="L2867" s="365">
        <v>10.084228874195677</v>
      </c>
      <c r="M2867" s="365">
        <v>11.889462145626432</v>
      </c>
      <c r="N2867" s="365">
        <v>5.0275030283878435</v>
      </c>
      <c r="O2867" s="365" t="s">
        <v>138</v>
      </c>
      <c r="P2867" s="340"/>
      <c r="Q2867" s="340"/>
      <c r="R2867" s="340">
        <v>12</v>
      </c>
    </row>
    <row r="2868" spans="1:18" ht="24">
      <c r="A2868" s="336">
        <v>49</v>
      </c>
      <c r="B2868" s="333" t="s">
        <v>5119</v>
      </c>
      <c r="C2868" s="337" t="s">
        <v>5120</v>
      </c>
      <c r="D2868" s="338">
        <v>651.08000000000004</v>
      </c>
      <c r="E2868" s="338">
        <v>172.86</v>
      </c>
      <c r="F2868" s="338">
        <v>478.22</v>
      </c>
      <c r="G2868" s="338"/>
      <c r="H2868" s="339">
        <v>5464.71</v>
      </c>
      <c r="I2868" s="339">
        <v>2055.2399999999998</v>
      </c>
      <c r="J2868" s="339">
        <v>3409.47</v>
      </c>
      <c r="K2868" s="339"/>
      <c r="L2868" s="365">
        <v>8.3933003624746565</v>
      </c>
      <c r="M2868" s="365">
        <v>11.889621659146128</v>
      </c>
      <c r="N2868" s="365">
        <v>7.1295010664547691</v>
      </c>
      <c r="O2868" s="365" t="s">
        <v>138</v>
      </c>
      <c r="P2868" s="340"/>
      <c r="Q2868" s="340"/>
      <c r="R2868" s="340">
        <v>12</v>
      </c>
    </row>
    <row r="2869" spans="1:18" ht="24">
      <c r="A2869" s="336">
        <v>50</v>
      </c>
      <c r="B2869" s="333" t="s">
        <v>5121</v>
      </c>
      <c r="C2869" s="337" t="s">
        <v>5122</v>
      </c>
      <c r="D2869" s="338">
        <v>943.6</v>
      </c>
      <c r="E2869" s="338">
        <v>228.25</v>
      </c>
      <c r="F2869" s="338">
        <v>715.35</v>
      </c>
      <c r="G2869" s="338"/>
      <c r="H2869" s="339">
        <v>7810.31</v>
      </c>
      <c r="I2869" s="339">
        <v>2713.74</v>
      </c>
      <c r="J2869" s="339">
        <v>5096.57</v>
      </c>
      <c r="K2869" s="339"/>
      <c r="L2869" s="365">
        <v>8.2771407376006785</v>
      </c>
      <c r="M2869" s="365">
        <v>11.889331872946331</v>
      </c>
      <c r="N2869" s="365">
        <v>7.1245823722653236</v>
      </c>
      <c r="O2869" s="365" t="s">
        <v>138</v>
      </c>
      <c r="P2869" s="340"/>
      <c r="Q2869" s="340"/>
      <c r="R2869" s="340">
        <v>12</v>
      </c>
    </row>
    <row r="2870" spans="1:18" ht="36">
      <c r="A2870" s="336">
        <v>51</v>
      </c>
      <c r="B2870" s="333" t="s">
        <v>5123</v>
      </c>
      <c r="C2870" s="337" t="s">
        <v>5124</v>
      </c>
      <c r="D2870" s="338">
        <v>6861.89</v>
      </c>
      <c r="E2870" s="338">
        <v>2416.4699999999998</v>
      </c>
      <c r="F2870" s="338">
        <v>4445.42</v>
      </c>
      <c r="G2870" s="338"/>
      <c r="H2870" s="339">
        <v>55264.800000000003</v>
      </c>
      <c r="I2870" s="339">
        <v>28732.33</v>
      </c>
      <c r="J2870" s="339">
        <v>26532.47</v>
      </c>
      <c r="K2870" s="339"/>
      <c r="L2870" s="365">
        <v>8.0538743698893462</v>
      </c>
      <c r="M2870" s="365">
        <v>11.890207616895722</v>
      </c>
      <c r="N2870" s="365">
        <v>5.9684956652014884</v>
      </c>
      <c r="O2870" s="365" t="s">
        <v>138</v>
      </c>
      <c r="P2870" s="340"/>
      <c r="Q2870" s="340"/>
      <c r="R2870" s="340">
        <v>12</v>
      </c>
    </row>
    <row r="2871" spans="1:18" ht="24">
      <c r="A2871" s="336">
        <v>52</v>
      </c>
      <c r="B2871" s="333" t="s">
        <v>5125</v>
      </c>
      <c r="C2871" s="337" t="s">
        <v>5126</v>
      </c>
      <c r="D2871" s="338">
        <v>2884.18</v>
      </c>
      <c r="E2871" s="338">
        <v>750.78</v>
      </c>
      <c r="F2871" s="338">
        <v>2133.4</v>
      </c>
      <c r="G2871" s="338"/>
      <c r="H2871" s="339">
        <v>24095.27</v>
      </c>
      <c r="I2871" s="339">
        <v>8926.92</v>
      </c>
      <c r="J2871" s="339">
        <v>15168.35</v>
      </c>
      <c r="K2871" s="339"/>
      <c r="L2871" s="365">
        <v>8.3542878738497599</v>
      </c>
      <c r="M2871" s="365">
        <v>11.890194198034045</v>
      </c>
      <c r="N2871" s="365">
        <v>7.1099418768163494</v>
      </c>
      <c r="O2871" s="365" t="s">
        <v>138</v>
      </c>
      <c r="P2871" s="340"/>
      <c r="Q2871" s="340"/>
      <c r="R2871" s="340">
        <v>12</v>
      </c>
    </row>
    <row r="2872" spans="1:18" ht="84">
      <c r="A2872" s="336">
        <v>53</v>
      </c>
      <c r="B2872" s="333" t="s">
        <v>5127</v>
      </c>
      <c r="C2872" s="337" t="s">
        <v>5128</v>
      </c>
      <c r="D2872" s="338">
        <v>3317.2</v>
      </c>
      <c r="E2872" s="338">
        <v>48.28</v>
      </c>
      <c r="F2872" s="338">
        <v>3268.92</v>
      </c>
      <c r="G2872" s="338"/>
      <c r="H2872" s="339">
        <v>20039.66</v>
      </c>
      <c r="I2872" s="339">
        <v>574</v>
      </c>
      <c r="J2872" s="339">
        <v>19465.66</v>
      </c>
      <c r="K2872" s="339"/>
      <c r="L2872" s="365">
        <v>6.0411371035813337</v>
      </c>
      <c r="M2872" s="365">
        <v>11.888980944490472</v>
      </c>
      <c r="N2872" s="365">
        <v>5.9547679355872889</v>
      </c>
      <c r="O2872" s="365" t="s">
        <v>138</v>
      </c>
      <c r="P2872" s="340"/>
      <c r="Q2872" s="340"/>
      <c r="R2872" s="340">
        <v>12</v>
      </c>
    </row>
    <row r="2873" spans="1:18" ht="84">
      <c r="A2873" s="336">
        <v>54</v>
      </c>
      <c r="B2873" s="333" t="s">
        <v>5129</v>
      </c>
      <c r="C2873" s="337" t="s">
        <v>5130</v>
      </c>
      <c r="D2873" s="338">
        <v>4592.8</v>
      </c>
      <c r="E2873" s="338">
        <v>67.099999999999994</v>
      </c>
      <c r="F2873" s="338">
        <v>4525.7</v>
      </c>
      <c r="G2873" s="338"/>
      <c r="H2873" s="339">
        <v>27726.99</v>
      </c>
      <c r="I2873" s="339">
        <v>797.83</v>
      </c>
      <c r="J2873" s="339">
        <v>26929.16</v>
      </c>
      <c r="K2873" s="339"/>
      <c r="L2873" s="365">
        <v>6.037055826511061</v>
      </c>
      <c r="M2873" s="365">
        <v>11.890163934426232</v>
      </c>
      <c r="N2873" s="365">
        <v>5.9502750955653267</v>
      </c>
      <c r="O2873" s="365" t="s">
        <v>138</v>
      </c>
      <c r="P2873" s="340"/>
      <c r="Q2873" s="340"/>
      <c r="R2873" s="340">
        <v>12</v>
      </c>
    </row>
    <row r="2874" spans="1:18" ht="84">
      <c r="A2874" s="336">
        <v>55</v>
      </c>
      <c r="B2874" s="333" t="s">
        <v>5131</v>
      </c>
      <c r="C2874" s="337" t="s">
        <v>5132</v>
      </c>
      <c r="D2874" s="338">
        <v>6279.54</v>
      </c>
      <c r="E2874" s="338">
        <v>91.99</v>
      </c>
      <c r="F2874" s="338">
        <v>6187.55</v>
      </c>
      <c r="G2874" s="338"/>
      <c r="H2874" s="339">
        <v>37892.17</v>
      </c>
      <c r="I2874" s="339">
        <v>1093.69</v>
      </c>
      <c r="J2874" s="339">
        <v>36798.480000000003</v>
      </c>
      <c r="K2874" s="339"/>
      <c r="L2874" s="365">
        <v>6.0342270293683926</v>
      </c>
      <c r="M2874" s="365">
        <v>11.889227089901077</v>
      </c>
      <c r="N2874" s="365">
        <v>5.9471810328805423</v>
      </c>
      <c r="O2874" s="365" t="s">
        <v>138</v>
      </c>
      <c r="P2874" s="340"/>
      <c r="Q2874" s="340"/>
      <c r="R2874" s="340">
        <v>12</v>
      </c>
    </row>
    <row r="2875" spans="1:18" ht="84">
      <c r="A2875" s="336">
        <v>56</v>
      </c>
      <c r="B2875" s="333" t="s">
        <v>5133</v>
      </c>
      <c r="C2875" s="337" t="s">
        <v>5134</v>
      </c>
      <c r="D2875" s="338">
        <v>9058.08</v>
      </c>
      <c r="E2875" s="338">
        <v>133</v>
      </c>
      <c r="F2875" s="338">
        <v>8925.08</v>
      </c>
      <c r="G2875" s="338"/>
      <c r="H2875" s="339">
        <v>54636.84</v>
      </c>
      <c r="I2875" s="339">
        <v>1581.26</v>
      </c>
      <c r="J2875" s="339">
        <v>53055.58</v>
      </c>
      <c r="K2875" s="339"/>
      <c r="L2875" s="365">
        <v>6.031834560966562</v>
      </c>
      <c r="M2875" s="365">
        <v>11.889172932330826</v>
      </c>
      <c r="N2875" s="365">
        <v>5.9445495166429883</v>
      </c>
      <c r="O2875" s="365" t="s">
        <v>138</v>
      </c>
      <c r="P2875" s="340"/>
      <c r="Q2875" s="340"/>
      <c r="R2875" s="340">
        <v>12</v>
      </c>
    </row>
    <row r="2876" spans="1:18" ht="84">
      <c r="A2876" s="336">
        <v>57</v>
      </c>
      <c r="B2876" s="333" t="s">
        <v>5135</v>
      </c>
      <c r="C2876" s="337" t="s">
        <v>5136</v>
      </c>
      <c r="D2876" s="338">
        <v>12543.87</v>
      </c>
      <c r="E2876" s="338">
        <v>184.44</v>
      </c>
      <c r="F2876" s="338">
        <v>12359.43</v>
      </c>
      <c r="G2876" s="338"/>
      <c r="H2876" s="339">
        <v>75643.77</v>
      </c>
      <c r="I2876" s="339">
        <v>2192.9299999999998</v>
      </c>
      <c r="J2876" s="339">
        <v>73450.84</v>
      </c>
      <c r="K2876" s="339"/>
      <c r="L2876" s="365">
        <v>6.0303375274137885</v>
      </c>
      <c r="M2876" s="365">
        <v>11.889666016048579</v>
      </c>
      <c r="N2876" s="365">
        <v>5.9428986611842127</v>
      </c>
      <c r="O2876" s="365" t="s">
        <v>138</v>
      </c>
      <c r="P2876" s="340"/>
      <c r="Q2876" s="340"/>
      <c r="R2876" s="340">
        <v>12</v>
      </c>
    </row>
    <row r="2877" spans="1:18" ht="84">
      <c r="A2877" s="336">
        <v>58</v>
      </c>
      <c r="B2877" s="333" t="s">
        <v>5137</v>
      </c>
      <c r="C2877" s="337" t="s">
        <v>5138</v>
      </c>
      <c r="D2877" s="338">
        <v>1042.01</v>
      </c>
      <c r="E2877" s="338">
        <v>12.4</v>
      </c>
      <c r="F2877" s="338">
        <v>1029.6099999999999</v>
      </c>
      <c r="G2877" s="338"/>
      <c r="H2877" s="339">
        <v>6266.26</v>
      </c>
      <c r="I2877" s="339">
        <v>147.38</v>
      </c>
      <c r="J2877" s="339">
        <v>6118.88</v>
      </c>
      <c r="K2877" s="339"/>
      <c r="L2877" s="365">
        <v>6.01362750837324</v>
      </c>
      <c r="M2877" s="365">
        <v>11.885483870967741</v>
      </c>
      <c r="N2877" s="365">
        <v>5.9429104223929459</v>
      </c>
      <c r="O2877" s="365" t="s">
        <v>138</v>
      </c>
      <c r="P2877" s="340"/>
      <c r="Q2877" s="340"/>
      <c r="R2877" s="340">
        <v>12</v>
      </c>
    </row>
    <row r="2878" spans="1:18" ht="84">
      <c r="A2878" s="336">
        <v>59</v>
      </c>
      <c r="B2878" s="333" t="s">
        <v>5139</v>
      </c>
      <c r="C2878" s="337" t="s">
        <v>5140</v>
      </c>
      <c r="D2878" s="338">
        <v>1782.13</v>
      </c>
      <c r="E2878" s="338">
        <v>21.62</v>
      </c>
      <c r="F2878" s="338">
        <v>1760.51</v>
      </c>
      <c r="G2878" s="338"/>
      <c r="H2878" s="339">
        <v>10680.11</v>
      </c>
      <c r="I2878" s="339">
        <v>257.08</v>
      </c>
      <c r="J2878" s="339">
        <v>10423.030000000001</v>
      </c>
      <c r="K2878" s="339"/>
      <c r="L2878" s="365">
        <v>5.9928905298715582</v>
      </c>
      <c r="M2878" s="365">
        <v>11.890841813135983</v>
      </c>
      <c r="N2878" s="365">
        <v>5.9204605483638266</v>
      </c>
      <c r="O2878" s="365" t="s">
        <v>138</v>
      </c>
      <c r="P2878" s="340"/>
      <c r="Q2878" s="340"/>
      <c r="R2878" s="340">
        <v>12</v>
      </c>
    </row>
    <row r="2879" spans="1:18" ht="84">
      <c r="A2879" s="336">
        <v>60</v>
      </c>
      <c r="B2879" s="333" t="s">
        <v>5141</v>
      </c>
      <c r="C2879" s="337" t="s">
        <v>5142</v>
      </c>
      <c r="D2879" s="338">
        <v>2643.33</v>
      </c>
      <c r="E2879" s="338">
        <v>32.340000000000003</v>
      </c>
      <c r="F2879" s="338">
        <v>2610.9899999999998</v>
      </c>
      <c r="G2879" s="338"/>
      <c r="H2879" s="339">
        <v>15816.44</v>
      </c>
      <c r="I2879" s="339">
        <v>384.51</v>
      </c>
      <c r="J2879" s="339">
        <v>15431.93</v>
      </c>
      <c r="K2879" s="339"/>
      <c r="L2879" s="365">
        <v>5.98352835249477</v>
      </c>
      <c r="M2879" s="365">
        <v>11.889610389610388</v>
      </c>
      <c r="N2879" s="365">
        <v>5.9103749918613255</v>
      </c>
      <c r="O2879" s="365" t="s">
        <v>138</v>
      </c>
      <c r="P2879" s="340"/>
      <c r="Q2879" s="340"/>
      <c r="R2879" s="340">
        <v>12</v>
      </c>
    </row>
    <row r="2880" spans="1:18" ht="84">
      <c r="A2880" s="336">
        <v>61</v>
      </c>
      <c r="B2880" s="333" t="s">
        <v>5143</v>
      </c>
      <c r="C2880" s="337" t="s">
        <v>5144</v>
      </c>
      <c r="D2880" s="338">
        <v>3817.46</v>
      </c>
      <c r="E2880" s="338">
        <v>46.97</v>
      </c>
      <c r="F2880" s="338">
        <v>3770.49</v>
      </c>
      <c r="G2880" s="338"/>
      <c r="H2880" s="339">
        <v>22818.66</v>
      </c>
      <c r="I2880" s="339">
        <v>558.48</v>
      </c>
      <c r="J2880" s="339">
        <v>22260.18</v>
      </c>
      <c r="K2880" s="339"/>
      <c r="L2880" s="365">
        <v>5.9774457361701234</v>
      </c>
      <c r="M2880" s="365">
        <v>11.890142644241006</v>
      </c>
      <c r="N2880" s="365">
        <v>5.9037896931168099</v>
      </c>
      <c r="O2880" s="365" t="s">
        <v>138</v>
      </c>
      <c r="P2880" s="340"/>
      <c r="Q2880" s="340"/>
      <c r="R2880" s="340">
        <v>12</v>
      </c>
    </row>
    <row r="2881" spans="1:18" ht="84">
      <c r="A2881" s="336">
        <v>62</v>
      </c>
      <c r="B2881" s="333" t="s">
        <v>5145</v>
      </c>
      <c r="C2881" s="337" t="s">
        <v>5146</v>
      </c>
      <c r="D2881" s="338">
        <v>4723.57</v>
      </c>
      <c r="E2881" s="338">
        <v>58.25</v>
      </c>
      <c r="F2881" s="338">
        <v>4665.32</v>
      </c>
      <c r="G2881" s="338"/>
      <c r="H2881" s="339">
        <v>28222.76</v>
      </c>
      <c r="I2881" s="339">
        <v>692.56</v>
      </c>
      <c r="J2881" s="339">
        <v>27530.2</v>
      </c>
      <c r="K2881" s="339"/>
      <c r="L2881" s="365">
        <v>5.9748791697804835</v>
      </c>
      <c r="M2881" s="365">
        <v>11.889442060085836</v>
      </c>
      <c r="N2881" s="365">
        <v>5.9010314405014022</v>
      </c>
      <c r="O2881" s="365" t="s">
        <v>138</v>
      </c>
      <c r="P2881" s="340"/>
      <c r="Q2881" s="340"/>
      <c r="R2881" s="340">
        <v>12</v>
      </c>
    </row>
    <row r="2882" spans="1:18" ht="84">
      <c r="A2882" s="336">
        <v>63</v>
      </c>
      <c r="B2882" s="333" t="s">
        <v>5147</v>
      </c>
      <c r="C2882" s="337" t="s">
        <v>5148</v>
      </c>
      <c r="D2882" s="338">
        <v>6294.96</v>
      </c>
      <c r="E2882" s="338">
        <v>77.819999999999993</v>
      </c>
      <c r="F2882" s="338">
        <v>6217.14</v>
      </c>
      <c r="G2882" s="338"/>
      <c r="H2882" s="339">
        <v>37594.44</v>
      </c>
      <c r="I2882" s="339">
        <v>925.26</v>
      </c>
      <c r="J2882" s="339">
        <v>36669.18</v>
      </c>
      <c r="K2882" s="339"/>
      <c r="L2882" s="365">
        <v>5.9721491478897404</v>
      </c>
      <c r="M2882" s="365">
        <v>11.889745566692367</v>
      </c>
      <c r="N2882" s="365">
        <v>5.8980785377199156</v>
      </c>
      <c r="O2882" s="365" t="s">
        <v>138</v>
      </c>
      <c r="P2882" s="340"/>
      <c r="Q2882" s="340"/>
      <c r="R2882" s="340">
        <v>12</v>
      </c>
    </row>
    <row r="2883" spans="1:18" ht="84">
      <c r="A2883" s="336">
        <v>64</v>
      </c>
      <c r="B2883" s="333" t="s">
        <v>5149</v>
      </c>
      <c r="C2883" s="337" t="s">
        <v>5150</v>
      </c>
      <c r="D2883" s="338">
        <v>7806.5</v>
      </c>
      <c r="E2883" s="338">
        <v>96.65</v>
      </c>
      <c r="F2883" s="338">
        <v>7709.85</v>
      </c>
      <c r="G2883" s="338"/>
      <c r="H2883" s="339">
        <v>46609.1</v>
      </c>
      <c r="I2883" s="339">
        <v>1149.0999999999999</v>
      </c>
      <c r="J2883" s="339">
        <v>45460</v>
      </c>
      <c r="K2883" s="339"/>
      <c r="L2883" s="365">
        <v>5.9705501825401903</v>
      </c>
      <c r="M2883" s="365">
        <v>11.889291257113294</v>
      </c>
      <c r="N2883" s="365">
        <v>5.8963533661484977</v>
      </c>
      <c r="O2883" s="365" t="s">
        <v>138</v>
      </c>
      <c r="P2883" s="340"/>
      <c r="Q2883" s="340"/>
      <c r="R2883" s="340">
        <v>12</v>
      </c>
    </row>
    <row r="2884" spans="1:18" ht="48">
      <c r="A2884" s="336">
        <v>65</v>
      </c>
      <c r="B2884" s="333" t="s">
        <v>5151</v>
      </c>
      <c r="C2884" s="337" t="s">
        <v>5152</v>
      </c>
      <c r="D2884" s="338">
        <v>6156.68</v>
      </c>
      <c r="E2884" s="338">
        <v>2757.16</v>
      </c>
      <c r="F2884" s="338">
        <v>2951.21</v>
      </c>
      <c r="G2884" s="338">
        <v>448.31</v>
      </c>
      <c r="H2884" s="339">
        <v>51977.73</v>
      </c>
      <c r="I2884" s="339">
        <v>32783.339999999997</v>
      </c>
      <c r="J2884" s="339">
        <v>17253.47</v>
      </c>
      <c r="K2884" s="339">
        <v>1940.92</v>
      </c>
      <c r="L2884" s="365">
        <v>8.4424933568091891</v>
      </c>
      <c r="M2884" s="365">
        <v>11.890256640891351</v>
      </c>
      <c r="N2884" s="365">
        <v>5.8462359506778583</v>
      </c>
      <c r="O2884" s="365">
        <v>4.3294149137873346</v>
      </c>
      <c r="P2884" s="340"/>
      <c r="Q2884" s="340"/>
      <c r="R2884" s="340">
        <v>12</v>
      </c>
    </row>
    <row r="2885" spans="1:18" ht="48">
      <c r="A2885" s="336">
        <v>66</v>
      </c>
      <c r="B2885" s="333" t="s">
        <v>5153</v>
      </c>
      <c r="C2885" s="337" t="s">
        <v>5154</v>
      </c>
      <c r="D2885" s="338">
        <v>7177.85</v>
      </c>
      <c r="E2885" s="338">
        <v>2951.62</v>
      </c>
      <c r="F2885" s="338">
        <v>3694.65</v>
      </c>
      <c r="G2885" s="338">
        <v>531.58000000000004</v>
      </c>
      <c r="H2885" s="339">
        <v>58763.35</v>
      </c>
      <c r="I2885" s="339">
        <v>35095.839999999997</v>
      </c>
      <c r="J2885" s="339">
        <v>21526.81</v>
      </c>
      <c r="K2885" s="339">
        <v>2140.6999999999998</v>
      </c>
      <c r="L2885" s="365">
        <v>8.1867620527038039</v>
      </c>
      <c r="M2885" s="365">
        <v>11.890365290924983</v>
      </c>
      <c r="N2885" s="365">
        <v>5.8264815341101324</v>
      </c>
      <c r="O2885" s="365">
        <v>4.0270514315813228</v>
      </c>
      <c r="P2885" s="340"/>
      <c r="Q2885" s="340"/>
      <c r="R2885" s="340">
        <v>12</v>
      </c>
    </row>
    <row r="2886" spans="1:18" ht="48">
      <c r="A2886" s="341">
        <v>67</v>
      </c>
      <c r="B2886" s="342" t="s">
        <v>5155</v>
      </c>
      <c r="C2886" s="343" t="s">
        <v>5156</v>
      </c>
      <c r="D2886" s="344">
        <v>6396.95</v>
      </c>
      <c r="E2886" s="344">
        <v>2176.48</v>
      </c>
      <c r="F2886" s="344">
        <v>3692.22</v>
      </c>
      <c r="G2886" s="344">
        <v>528.25</v>
      </c>
      <c r="H2886" s="345">
        <v>50129.54</v>
      </c>
      <c r="I2886" s="345">
        <v>25879.15</v>
      </c>
      <c r="J2886" s="345">
        <v>21958.69</v>
      </c>
      <c r="K2886" s="345">
        <v>2291.6999999999998</v>
      </c>
      <c r="L2886" s="366">
        <v>7.8364751952102178</v>
      </c>
      <c r="M2886" s="366">
        <v>11.890368852459018</v>
      </c>
      <c r="N2886" s="366">
        <v>5.9472864563866725</v>
      </c>
      <c r="O2886" s="366">
        <v>4.338286796024609</v>
      </c>
      <c r="P2886" s="346"/>
      <c r="Q2886" s="346"/>
      <c r="R2886" s="346">
        <v>12</v>
      </c>
    </row>
    <row r="2887" spans="1:18" ht="12.75">
      <c r="A2887" s="101" t="s">
        <v>5157</v>
      </c>
      <c r="B2887" s="100"/>
      <c r="C2887" s="100"/>
      <c r="D2887" s="100"/>
      <c r="E2887" s="100"/>
      <c r="F2887" s="100"/>
      <c r="G2887" s="100"/>
      <c r="H2887" s="100"/>
      <c r="I2887" s="100"/>
      <c r="J2887" s="100"/>
      <c r="K2887" s="100"/>
      <c r="L2887" s="100"/>
      <c r="M2887" s="100"/>
      <c r="N2887" s="100"/>
      <c r="O2887" s="100"/>
      <c r="P2887" s="100"/>
      <c r="Q2887" s="100"/>
      <c r="R2887" s="100"/>
    </row>
    <row r="2888" spans="1:18" ht="36">
      <c r="A2888" s="336">
        <v>68</v>
      </c>
      <c r="B2888" s="333" t="s">
        <v>5158</v>
      </c>
      <c r="C2888" s="337" t="s">
        <v>5159</v>
      </c>
      <c r="D2888" s="338">
        <v>872.07</v>
      </c>
      <c r="E2888" s="338">
        <v>872.07</v>
      </c>
      <c r="F2888" s="338"/>
      <c r="G2888" s="338"/>
      <c r="H2888" s="339">
        <v>10368.49</v>
      </c>
      <c r="I2888" s="339">
        <v>10368.49</v>
      </c>
      <c r="J2888" s="339"/>
      <c r="K2888" s="339"/>
      <c r="L2888" s="365">
        <v>11.889515749882463</v>
      </c>
      <c r="M2888" s="365">
        <v>11.889515749882463</v>
      </c>
      <c r="N2888" s="365" t="s">
        <v>138</v>
      </c>
      <c r="O2888" s="365" t="s">
        <v>138</v>
      </c>
      <c r="P2888" s="340"/>
      <c r="Q2888" s="340"/>
      <c r="R2888" s="340">
        <v>13</v>
      </c>
    </row>
    <row r="2889" spans="1:18" ht="48">
      <c r="A2889" s="341">
        <v>69</v>
      </c>
      <c r="B2889" s="342" t="s">
        <v>5160</v>
      </c>
      <c r="C2889" s="343" t="s">
        <v>5161</v>
      </c>
      <c r="D2889" s="344">
        <v>2235.41</v>
      </c>
      <c r="E2889" s="344">
        <v>573.55999999999995</v>
      </c>
      <c r="F2889" s="344">
        <v>1661.85</v>
      </c>
      <c r="G2889" s="344"/>
      <c r="H2889" s="345">
        <v>16614.64</v>
      </c>
      <c r="I2889" s="345">
        <v>6819.72</v>
      </c>
      <c r="J2889" s="345">
        <v>9794.92</v>
      </c>
      <c r="K2889" s="345"/>
      <c r="L2889" s="366">
        <v>7.4324799477500774</v>
      </c>
      <c r="M2889" s="366">
        <v>11.890159704302951</v>
      </c>
      <c r="N2889" s="366">
        <v>5.8939856184372843</v>
      </c>
      <c r="O2889" s="366" t="s">
        <v>138</v>
      </c>
      <c r="P2889" s="346"/>
      <c r="Q2889" s="346"/>
      <c r="R2889" s="346">
        <v>13</v>
      </c>
    </row>
    <row r="2890" spans="1:18" ht="12.75">
      <c r="A2890" s="101" t="s">
        <v>5162</v>
      </c>
      <c r="B2890" s="100"/>
      <c r="C2890" s="100"/>
      <c r="D2890" s="100"/>
      <c r="E2890" s="100"/>
      <c r="F2890" s="100"/>
      <c r="G2890" s="100"/>
      <c r="H2890" s="100"/>
      <c r="I2890" s="100"/>
      <c r="J2890" s="100"/>
      <c r="K2890" s="100"/>
      <c r="L2890" s="100"/>
      <c r="M2890" s="100"/>
      <c r="N2890" s="100"/>
      <c r="O2890" s="100"/>
      <c r="P2890" s="100"/>
      <c r="Q2890" s="100"/>
      <c r="R2890" s="100"/>
    </row>
    <row r="2891" spans="1:18" ht="24">
      <c r="A2891" s="336">
        <v>70</v>
      </c>
      <c r="B2891" s="333" t="s">
        <v>5163</v>
      </c>
      <c r="C2891" s="337" t="s">
        <v>5164</v>
      </c>
      <c r="D2891" s="338">
        <v>1699.43</v>
      </c>
      <c r="E2891" s="338">
        <v>704.44</v>
      </c>
      <c r="F2891" s="338">
        <v>994.99</v>
      </c>
      <c r="G2891" s="338"/>
      <c r="H2891" s="339">
        <v>14239.97</v>
      </c>
      <c r="I2891" s="339">
        <v>8375.5</v>
      </c>
      <c r="J2891" s="339">
        <v>5864.47</v>
      </c>
      <c r="K2891" s="339"/>
      <c r="L2891" s="365">
        <v>8.3792624585890554</v>
      </c>
      <c r="M2891" s="365">
        <v>11.889586054170687</v>
      </c>
      <c r="N2891" s="365">
        <v>5.89399893466266</v>
      </c>
      <c r="O2891" s="365" t="s">
        <v>138</v>
      </c>
      <c r="P2891" s="340"/>
      <c r="Q2891" s="340"/>
      <c r="R2891" s="340">
        <v>14</v>
      </c>
    </row>
    <row r="2892" spans="1:18" ht="24">
      <c r="A2892" s="341">
        <v>71</v>
      </c>
      <c r="B2892" s="342" t="s">
        <v>5165</v>
      </c>
      <c r="C2892" s="343" t="s">
        <v>5166</v>
      </c>
      <c r="D2892" s="344">
        <v>1200.06</v>
      </c>
      <c r="E2892" s="344">
        <v>522.62</v>
      </c>
      <c r="F2892" s="344">
        <v>677.44</v>
      </c>
      <c r="G2892" s="344"/>
      <c r="H2892" s="345">
        <v>10206.85</v>
      </c>
      <c r="I2892" s="345">
        <v>6214.02</v>
      </c>
      <c r="J2892" s="345">
        <v>3992.83</v>
      </c>
      <c r="K2892" s="345"/>
      <c r="L2892" s="366">
        <v>8.5052830691798746</v>
      </c>
      <c r="M2892" s="366">
        <v>11.890130496345337</v>
      </c>
      <c r="N2892" s="366">
        <v>5.8939979924421344</v>
      </c>
      <c r="O2892" s="366" t="s">
        <v>138</v>
      </c>
      <c r="P2892" s="346"/>
      <c r="Q2892" s="346"/>
      <c r="R2892" s="346">
        <v>14</v>
      </c>
    </row>
    <row r="2893" spans="1:18" ht="12.75">
      <c r="A2893" s="101" t="s">
        <v>5167</v>
      </c>
      <c r="B2893" s="100"/>
      <c r="C2893" s="100"/>
      <c r="D2893" s="100"/>
      <c r="E2893" s="100"/>
      <c r="F2893" s="100"/>
      <c r="G2893" s="100"/>
      <c r="H2893" s="100"/>
      <c r="I2893" s="100"/>
      <c r="J2893" s="100"/>
      <c r="K2893" s="100"/>
      <c r="L2893" s="100"/>
      <c r="M2893" s="100"/>
      <c r="N2893" s="100"/>
      <c r="O2893" s="100"/>
      <c r="P2893" s="100"/>
      <c r="Q2893" s="100"/>
      <c r="R2893" s="100"/>
    </row>
    <row r="2894" spans="1:18" ht="60">
      <c r="A2894" s="336">
        <v>72</v>
      </c>
      <c r="B2894" s="333" t="s">
        <v>5168</v>
      </c>
      <c r="C2894" s="337" t="s">
        <v>5169</v>
      </c>
      <c r="D2894" s="338">
        <v>8036.79</v>
      </c>
      <c r="E2894" s="338">
        <v>993.99</v>
      </c>
      <c r="F2894" s="338">
        <v>636.89</v>
      </c>
      <c r="G2894" s="338">
        <v>6405.91</v>
      </c>
      <c r="H2894" s="339">
        <v>53891.94</v>
      </c>
      <c r="I2894" s="339">
        <v>11818.81</v>
      </c>
      <c r="J2894" s="339">
        <v>4210.91</v>
      </c>
      <c r="K2894" s="339">
        <v>37862.22</v>
      </c>
      <c r="L2894" s="365">
        <v>6.7056548696681144</v>
      </c>
      <c r="M2894" s="365">
        <v>11.890270525860421</v>
      </c>
      <c r="N2894" s="365">
        <v>6.6116754855626558</v>
      </c>
      <c r="O2894" s="365">
        <v>5.9105138848344732</v>
      </c>
      <c r="P2894" s="340"/>
      <c r="Q2894" s="340"/>
      <c r="R2894" s="340">
        <v>15</v>
      </c>
    </row>
    <row r="2895" spans="1:18" ht="60">
      <c r="A2895" s="336">
        <v>73</v>
      </c>
      <c r="B2895" s="333" t="s">
        <v>5170</v>
      </c>
      <c r="C2895" s="337" t="s">
        <v>5171</v>
      </c>
      <c r="D2895" s="338">
        <v>7661.44</v>
      </c>
      <c r="E2895" s="338">
        <v>618.64</v>
      </c>
      <c r="F2895" s="338">
        <v>636.89</v>
      </c>
      <c r="G2895" s="338">
        <v>6405.91</v>
      </c>
      <c r="H2895" s="339">
        <v>49428.89</v>
      </c>
      <c r="I2895" s="339">
        <v>7355.76</v>
      </c>
      <c r="J2895" s="339">
        <v>4210.91</v>
      </c>
      <c r="K2895" s="339">
        <v>37862.22</v>
      </c>
      <c r="L2895" s="365">
        <v>6.4516448604961996</v>
      </c>
      <c r="M2895" s="365">
        <v>11.890210784947628</v>
      </c>
      <c r="N2895" s="365">
        <v>6.6116754855626558</v>
      </c>
      <c r="O2895" s="365">
        <v>5.9105138848344732</v>
      </c>
      <c r="P2895" s="340"/>
      <c r="Q2895" s="340"/>
      <c r="R2895" s="340">
        <v>15</v>
      </c>
    </row>
    <row r="2896" spans="1:18" ht="60">
      <c r="A2896" s="336">
        <v>74</v>
      </c>
      <c r="B2896" s="333" t="s">
        <v>5172</v>
      </c>
      <c r="C2896" s="337" t="s">
        <v>5173</v>
      </c>
      <c r="D2896" s="338">
        <v>10964.78</v>
      </c>
      <c r="E2896" s="338">
        <v>1288.9100000000001</v>
      </c>
      <c r="F2896" s="338">
        <v>774.03</v>
      </c>
      <c r="G2896" s="338">
        <v>8901.84</v>
      </c>
      <c r="H2896" s="339">
        <v>72878.92</v>
      </c>
      <c r="I2896" s="339">
        <v>15325.49</v>
      </c>
      <c r="J2896" s="339">
        <v>5021.93</v>
      </c>
      <c r="K2896" s="339">
        <v>52531.5</v>
      </c>
      <c r="L2896" s="365">
        <v>6.64663768903708</v>
      </c>
      <c r="M2896" s="365">
        <v>11.890271624861317</v>
      </c>
      <c r="N2896" s="365">
        <v>6.4880301797087974</v>
      </c>
      <c r="O2896" s="365">
        <v>5.901195707853657</v>
      </c>
      <c r="P2896" s="340"/>
      <c r="Q2896" s="340"/>
      <c r="R2896" s="340">
        <v>15</v>
      </c>
    </row>
    <row r="2897" spans="1:18" ht="60">
      <c r="A2897" s="336">
        <v>75</v>
      </c>
      <c r="B2897" s="333" t="s">
        <v>5174</v>
      </c>
      <c r="C2897" s="337" t="s">
        <v>5175</v>
      </c>
      <c r="D2897" s="338">
        <v>10469.280000000001</v>
      </c>
      <c r="E2897" s="338">
        <v>793.41</v>
      </c>
      <c r="F2897" s="338">
        <v>774.03</v>
      </c>
      <c r="G2897" s="338">
        <v>8901.84</v>
      </c>
      <c r="H2897" s="339">
        <v>66987.22</v>
      </c>
      <c r="I2897" s="339">
        <v>9433.7900000000009</v>
      </c>
      <c r="J2897" s="339">
        <v>5021.93</v>
      </c>
      <c r="K2897" s="339">
        <v>52531.5</v>
      </c>
      <c r="L2897" s="365">
        <v>6.398455290144117</v>
      </c>
      <c r="M2897" s="365">
        <v>11.890182881486245</v>
      </c>
      <c r="N2897" s="365">
        <v>6.4880301797087974</v>
      </c>
      <c r="O2897" s="365">
        <v>5.901195707853657</v>
      </c>
      <c r="P2897" s="340"/>
      <c r="Q2897" s="340"/>
      <c r="R2897" s="340">
        <v>15</v>
      </c>
    </row>
    <row r="2898" spans="1:18" ht="60">
      <c r="A2898" s="336">
        <v>76</v>
      </c>
      <c r="B2898" s="333" t="s">
        <v>5176</v>
      </c>
      <c r="C2898" s="337" t="s">
        <v>5177</v>
      </c>
      <c r="D2898" s="338">
        <v>13093.24</v>
      </c>
      <c r="E2898" s="338">
        <v>1716.9</v>
      </c>
      <c r="F2898" s="338">
        <v>1132.47</v>
      </c>
      <c r="G2898" s="338">
        <v>10243.870000000001</v>
      </c>
      <c r="H2898" s="339">
        <v>88584.54</v>
      </c>
      <c r="I2898" s="339">
        <v>20414.3</v>
      </c>
      <c r="J2898" s="339">
        <v>7585.1</v>
      </c>
      <c r="K2898" s="339">
        <v>60585.14</v>
      </c>
      <c r="L2898" s="365">
        <v>6.7656699182173394</v>
      </c>
      <c r="M2898" s="365">
        <v>11.890209097792532</v>
      </c>
      <c r="N2898" s="365">
        <v>6.6978374703082642</v>
      </c>
      <c r="O2898" s="365">
        <v>5.914282395227584</v>
      </c>
      <c r="P2898" s="340"/>
      <c r="Q2898" s="340"/>
      <c r="R2898" s="340">
        <v>15</v>
      </c>
    </row>
    <row r="2899" spans="1:18" ht="60">
      <c r="A2899" s="341">
        <v>77</v>
      </c>
      <c r="B2899" s="342" t="s">
        <v>5178</v>
      </c>
      <c r="C2899" s="343" t="s">
        <v>5179</v>
      </c>
      <c r="D2899" s="344">
        <v>12495.35</v>
      </c>
      <c r="E2899" s="344">
        <v>1113.1500000000001</v>
      </c>
      <c r="F2899" s="344">
        <v>1138.33</v>
      </c>
      <c r="G2899" s="344">
        <v>10243.870000000001</v>
      </c>
      <c r="H2899" s="345">
        <v>81449.64</v>
      </c>
      <c r="I2899" s="345">
        <v>13235.65</v>
      </c>
      <c r="J2899" s="345">
        <v>7628.85</v>
      </c>
      <c r="K2899" s="345">
        <v>60585.14</v>
      </c>
      <c r="L2899" s="366">
        <v>6.5183960433281181</v>
      </c>
      <c r="M2899" s="366">
        <v>11.890266361227146</v>
      </c>
      <c r="N2899" s="366">
        <v>6.7017912204720957</v>
      </c>
      <c r="O2899" s="366">
        <v>5.914282395227584</v>
      </c>
      <c r="P2899" s="346"/>
      <c r="Q2899" s="346"/>
      <c r="R2899" s="346">
        <v>15</v>
      </c>
    </row>
    <row r="2900" spans="1:18" ht="12.75">
      <c r="A2900" s="101" t="s">
        <v>5180</v>
      </c>
      <c r="B2900" s="100"/>
      <c r="C2900" s="100"/>
      <c r="D2900" s="100"/>
      <c r="E2900" s="100"/>
      <c r="F2900" s="100"/>
      <c r="G2900" s="100"/>
      <c r="H2900" s="100"/>
      <c r="I2900" s="100"/>
      <c r="J2900" s="100"/>
      <c r="K2900" s="100"/>
      <c r="L2900" s="100"/>
      <c r="M2900" s="100"/>
      <c r="N2900" s="100"/>
      <c r="O2900" s="100"/>
      <c r="P2900" s="100"/>
      <c r="Q2900" s="100"/>
      <c r="R2900" s="100"/>
    </row>
    <row r="2901" spans="1:18">
      <c r="A2901" s="341">
        <v>78</v>
      </c>
      <c r="B2901" s="342" t="s">
        <v>5181</v>
      </c>
      <c r="C2901" s="343" t="s">
        <v>5182</v>
      </c>
      <c r="D2901" s="344">
        <v>9919.64</v>
      </c>
      <c r="E2901" s="344">
        <v>1101.24</v>
      </c>
      <c r="F2901" s="344">
        <v>570.09</v>
      </c>
      <c r="G2901" s="344">
        <v>8248.31</v>
      </c>
      <c r="H2901" s="345">
        <v>78075.59</v>
      </c>
      <c r="I2901" s="345">
        <v>13094.04</v>
      </c>
      <c r="J2901" s="345">
        <v>3383.57</v>
      </c>
      <c r="K2901" s="345">
        <v>61597.98</v>
      </c>
      <c r="L2901" s="366">
        <v>7.8708088196749078</v>
      </c>
      <c r="M2901" s="366">
        <v>11.890269151138718</v>
      </c>
      <c r="N2901" s="366">
        <v>5.9351505902576784</v>
      </c>
      <c r="O2901" s="366">
        <v>7.4679516167554327</v>
      </c>
      <c r="P2901" s="346"/>
      <c r="Q2901" s="346"/>
      <c r="R2901" s="346">
        <v>16</v>
      </c>
    </row>
    <row r="2902" spans="1:18" ht="12.75">
      <c r="A2902" s="101" t="s">
        <v>5183</v>
      </c>
      <c r="B2902" s="100"/>
      <c r="C2902" s="100"/>
      <c r="D2902" s="100"/>
      <c r="E2902" s="100"/>
      <c r="F2902" s="100"/>
      <c r="G2902" s="100"/>
      <c r="H2902" s="100"/>
      <c r="I2902" s="100"/>
      <c r="J2902" s="100"/>
      <c r="K2902" s="100"/>
      <c r="L2902" s="100"/>
      <c r="M2902" s="100"/>
      <c r="N2902" s="100"/>
      <c r="O2902" s="100"/>
      <c r="P2902" s="100"/>
      <c r="Q2902" s="100"/>
      <c r="R2902" s="100"/>
    </row>
    <row r="2903" spans="1:18">
      <c r="A2903" s="341">
        <v>79</v>
      </c>
      <c r="B2903" s="342" t="s">
        <v>5184</v>
      </c>
      <c r="C2903" s="343" t="s">
        <v>5185</v>
      </c>
      <c r="D2903" s="344">
        <v>1612.57</v>
      </c>
      <c r="E2903" s="344">
        <v>750.71</v>
      </c>
      <c r="F2903" s="344">
        <v>803.76</v>
      </c>
      <c r="G2903" s="344">
        <v>58.1</v>
      </c>
      <c r="H2903" s="345">
        <v>14038.02</v>
      </c>
      <c r="I2903" s="345">
        <v>8926.09</v>
      </c>
      <c r="J2903" s="345">
        <v>4771.17</v>
      </c>
      <c r="K2903" s="345">
        <v>340.76</v>
      </c>
      <c r="L2903" s="366">
        <v>8.7053709296340624</v>
      </c>
      <c r="M2903" s="366">
        <v>11.890197279908353</v>
      </c>
      <c r="N2903" s="366">
        <v>5.9360630038817561</v>
      </c>
      <c r="O2903" s="366">
        <v>5.8650602409638548</v>
      </c>
      <c r="P2903" s="346"/>
      <c r="Q2903" s="346"/>
      <c r="R2903" s="346">
        <v>17</v>
      </c>
    </row>
    <row r="2904" spans="1:18" ht="12.75">
      <c r="A2904" s="101" t="s">
        <v>5186</v>
      </c>
      <c r="B2904" s="100"/>
      <c r="C2904" s="100"/>
      <c r="D2904" s="100"/>
      <c r="E2904" s="100"/>
      <c r="F2904" s="100"/>
      <c r="G2904" s="100"/>
      <c r="H2904" s="100"/>
      <c r="I2904" s="100"/>
      <c r="J2904" s="100"/>
      <c r="K2904" s="100"/>
      <c r="L2904" s="100"/>
      <c r="M2904" s="100"/>
      <c r="N2904" s="100"/>
      <c r="O2904" s="100"/>
      <c r="P2904" s="100"/>
      <c r="Q2904" s="100"/>
      <c r="R2904" s="100"/>
    </row>
    <row r="2905" spans="1:18" ht="24">
      <c r="A2905" s="341">
        <v>80</v>
      </c>
      <c r="B2905" s="342" t="s">
        <v>5187</v>
      </c>
      <c r="C2905" s="343" t="s">
        <v>5188</v>
      </c>
      <c r="D2905" s="344">
        <v>7.28</v>
      </c>
      <c r="E2905" s="344">
        <v>1.47</v>
      </c>
      <c r="F2905" s="344"/>
      <c r="G2905" s="344">
        <v>5.81</v>
      </c>
      <c r="H2905" s="345">
        <v>51.52</v>
      </c>
      <c r="I2905" s="345">
        <v>17.440000000000001</v>
      </c>
      <c r="J2905" s="345"/>
      <c r="K2905" s="345">
        <v>34.08</v>
      </c>
      <c r="L2905" s="366">
        <v>7.0769230769230775</v>
      </c>
      <c r="M2905" s="366">
        <v>11.89</v>
      </c>
      <c r="N2905" s="366" t="s">
        <v>138</v>
      </c>
      <c r="O2905" s="366">
        <v>5.8657487091222036</v>
      </c>
      <c r="P2905" s="346"/>
      <c r="Q2905" s="346"/>
      <c r="R2905" s="346">
        <v>18</v>
      </c>
    </row>
    <row r="2906" spans="1:18" ht="27" customHeight="1">
      <c r="A2906" s="101" t="s">
        <v>5189</v>
      </c>
      <c r="B2906" s="100"/>
      <c r="C2906" s="100"/>
      <c r="D2906" s="100"/>
      <c r="E2906" s="100"/>
      <c r="F2906" s="100"/>
      <c r="G2906" s="100"/>
      <c r="H2906" s="100"/>
      <c r="I2906" s="100"/>
      <c r="J2906" s="100"/>
      <c r="K2906" s="100"/>
      <c r="L2906" s="100"/>
      <c r="M2906" s="100"/>
      <c r="N2906" s="100"/>
      <c r="O2906" s="100"/>
      <c r="P2906" s="100"/>
      <c r="Q2906" s="100"/>
      <c r="R2906" s="100"/>
    </row>
    <row r="2907" spans="1:18" ht="36">
      <c r="A2907" s="341">
        <v>81</v>
      </c>
      <c r="B2907" s="342" t="s">
        <v>5190</v>
      </c>
      <c r="C2907" s="343" t="s">
        <v>5191</v>
      </c>
      <c r="D2907" s="344">
        <v>330.72</v>
      </c>
      <c r="E2907" s="344">
        <v>71.48</v>
      </c>
      <c r="F2907" s="344">
        <v>102.7</v>
      </c>
      <c r="G2907" s="344">
        <v>156.54</v>
      </c>
      <c r="H2907" s="345">
        <v>2956.67</v>
      </c>
      <c r="I2907" s="345">
        <v>849.96</v>
      </c>
      <c r="J2907" s="345">
        <v>725.62</v>
      </c>
      <c r="K2907" s="345">
        <v>1381.09</v>
      </c>
      <c r="L2907" s="366">
        <v>8.9401003870343487</v>
      </c>
      <c r="M2907" s="366">
        <v>11.890878567431448</v>
      </c>
      <c r="N2907" s="366">
        <v>7.0654333008763386</v>
      </c>
      <c r="O2907" s="366">
        <v>8.8226012520761472</v>
      </c>
      <c r="P2907" s="346"/>
      <c r="Q2907" s="346"/>
      <c r="R2907" s="346">
        <v>19</v>
      </c>
    </row>
    <row r="2908" spans="1:18" ht="12.75">
      <c r="A2908" s="101" t="s">
        <v>5192</v>
      </c>
      <c r="B2908" s="100"/>
      <c r="C2908" s="100"/>
      <c r="D2908" s="100"/>
      <c r="E2908" s="100"/>
      <c r="F2908" s="100"/>
      <c r="G2908" s="100"/>
      <c r="H2908" s="100"/>
      <c r="I2908" s="100"/>
      <c r="J2908" s="100"/>
      <c r="K2908" s="100"/>
      <c r="L2908" s="100"/>
      <c r="M2908" s="100"/>
      <c r="N2908" s="100"/>
      <c r="O2908" s="100"/>
      <c r="P2908" s="100"/>
      <c r="Q2908" s="100"/>
      <c r="R2908" s="100"/>
    </row>
    <row r="2909" spans="1:18" ht="24">
      <c r="A2909" s="341">
        <v>82</v>
      </c>
      <c r="B2909" s="342" t="s">
        <v>5193</v>
      </c>
      <c r="C2909" s="343" t="s">
        <v>5194</v>
      </c>
      <c r="D2909" s="344">
        <v>170.17</v>
      </c>
      <c r="E2909" s="344">
        <v>170.17</v>
      </c>
      <c r="F2909" s="344"/>
      <c r="G2909" s="344"/>
      <c r="H2909" s="345">
        <v>2023.42</v>
      </c>
      <c r="I2909" s="345">
        <v>2023.42</v>
      </c>
      <c r="J2909" s="345"/>
      <c r="K2909" s="345"/>
      <c r="L2909" s="366">
        <v>11.890580008227069</v>
      </c>
      <c r="M2909" s="366">
        <v>11.890580008227069</v>
      </c>
      <c r="N2909" s="366" t="s">
        <v>138</v>
      </c>
      <c r="O2909" s="366" t="s">
        <v>138</v>
      </c>
      <c r="P2909" s="346"/>
      <c r="Q2909" s="346"/>
      <c r="R2909" s="346">
        <v>20</v>
      </c>
    </row>
    <row r="2910" spans="1:18" ht="12.75">
      <c r="A2910" s="101" t="s">
        <v>5195</v>
      </c>
      <c r="B2910" s="100"/>
      <c r="C2910" s="100"/>
      <c r="D2910" s="100"/>
      <c r="E2910" s="100"/>
      <c r="F2910" s="100"/>
      <c r="G2910" s="100"/>
      <c r="H2910" s="100"/>
      <c r="I2910" s="100"/>
      <c r="J2910" s="100"/>
      <c r="K2910" s="100"/>
      <c r="L2910" s="100"/>
      <c r="M2910" s="100"/>
      <c r="N2910" s="100"/>
      <c r="O2910" s="100"/>
      <c r="P2910" s="100"/>
      <c r="Q2910" s="100"/>
      <c r="R2910" s="100"/>
    </row>
    <row r="2911" spans="1:18" ht="24">
      <c r="A2911" s="341">
        <v>83</v>
      </c>
      <c r="B2911" s="342" t="s">
        <v>5196</v>
      </c>
      <c r="C2911" s="343" t="s">
        <v>5197</v>
      </c>
      <c r="D2911" s="344">
        <v>1429.88</v>
      </c>
      <c r="E2911" s="344">
        <v>1169.72</v>
      </c>
      <c r="F2911" s="344"/>
      <c r="G2911" s="344">
        <v>260.16000000000003</v>
      </c>
      <c r="H2911" s="345">
        <v>15632.17</v>
      </c>
      <c r="I2911" s="345">
        <v>13908.41</v>
      </c>
      <c r="J2911" s="345"/>
      <c r="K2911" s="345">
        <v>1723.76</v>
      </c>
      <c r="L2911" s="366">
        <v>10.932504825579768</v>
      </c>
      <c r="M2911" s="366">
        <v>11.890375474472522</v>
      </c>
      <c r="N2911" s="366" t="s">
        <v>138</v>
      </c>
      <c r="O2911" s="366">
        <v>6.6257687576875766</v>
      </c>
      <c r="P2911" s="346"/>
      <c r="Q2911" s="346"/>
      <c r="R2911" s="346">
        <v>21</v>
      </c>
    </row>
    <row r="2912" spans="1:18" ht="27.75" customHeight="1">
      <c r="A2912" s="101" t="s">
        <v>5198</v>
      </c>
      <c r="B2912" s="100"/>
      <c r="C2912" s="100"/>
      <c r="D2912" s="100"/>
      <c r="E2912" s="100"/>
      <c r="F2912" s="100"/>
      <c r="G2912" s="100"/>
      <c r="H2912" s="100"/>
      <c r="I2912" s="100"/>
      <c r="J2912" s="100"/>
      <c r="K2912" s="100"/>
      <c r="L2912" s="100"/>
      <c r="M2912" s="100"/>
      <c r="N2912" s="100"/>
      <c r="O2912" s="100"/>
      <c r="P2912" s="100"/>
      <c r="Q2912" s="100"/>
      <c r="R2912" s="100"/>
    </row>
    <row r="2913" spans="1:18" ht="72">
      <c r="A2913" s="336">
        <v>84</v>
      </c>
      <c r="B2913" s="333" t="s">
        <v>5199</v>
      </c>
      <c r="C2913" s="337" t="s">
        <v>5200</v>
      </c>
      <c r="D2913" s="338">
        <v>8.2200000000000006</v>
      </c>
      <c r="E2913" s="338">
        <v>8.2200000000000006</v>
      </c>
      <c r="F2913" s="338"/>
      <c r="G2913" s="338"/>
      <c r="H2913" s="339">
        <v>97.71</v>
      </c>
      <c r="I2913" s="339">
        <v>97.71</v>
      </c>
      <c r="J2913" s="339"/>
      <c r="K2913" s="339"/>
      <c r="L2913" s="365">
        <v>11.886861313868611</v>
      </c>
      <c r="M2913" s="365">
        <v>11.886861313868611</v>
      </c>
      <c r="N2913" s="365" t="s">
        <v>138</v>
      </c>
      <c r="O2913" s="365" t="s">
        <v>138</v>
      </c>
      <c r="P2913" s="340"/>
      <c r="Q2913" s="340"/>
      <c r="R2913" s="340">
        <v>22</v>
      </c>
    </row>
    <row r="2914" spans="1:18" ht="84">
      <c r="A2914" s="341">
        <v>85</v>
      </c>
      <c r="B2914" s="342" t="s">
        <v>5201</v>
      </c>
      <c r="C2914" s="343" t="s">
        <v>5202</v>
      </c>
      <c r="D2914" s="344">
        <v>5.6</v>
      </c>
      <c r="E2914" s="344">
        <v>5.6</v>
      </c>
      <c r="F2914" s="344"/>
      <c r="G2914" s="344"/>
      <c r="H2914" s="345">
        <v>66.569999999999993</v>
      </c>
      <c r="I2914" s="345">
        <v>66.569999999999993</v>
      </c>
      <c r="J2914" s="345"/>
      <c r="K2914" s="345"/>
      <c r="L2914" s="366">
        <v>11.887499999999999</v>
      </c>
      <c r="M2914" s="366">
        <v>11.887499999999999</v>
      </c>
      <c r="N2914" s="366" t="s">
        <v>138</v>
      </c>
      <c r="O2914" s="366" t="s">
        <v>138</v>
      </c>
      <c r="P2914" s="346"/>
      <c r="Q2914" s="346"/>
      <c r="R2914" s="346">
        <v>22</v>
      </c>
    </row>
    <row r="2915" spans="1:18" ht="12.75">
      <c r="A2915" s="101" t="s">
        <v>5203</v>
      </c>
      <c r="B2915" s="100"/>
      <c r="C2915" s="100"/>
      <c r="D2915" s="100"/>
      <c r="E2915" s="100"/>
      <c r="F2915" s="100"/>
      <c r="G2915" s="100"/>
      <c r="H2915" s="100"/>
      <c r="I2915" s="100"/>
      <c r="J2915" s="100"/>
      <c r="K2915" s="100"/>
      <c r="L2915" s="100"/>
      <c r="M2915" s="100"/>
      <c r="N2915" s="100"/>
      <c r="O2915" s="100"/>
      <c r="P2915" s="100"/>
      <c r="Q2915" s="100"/>
      <c r="R2915" s="100"/>
    </row>
    <row r="2916" spans="1:18" ht="24">
      <c r="A2916" s="336">
        <v>86</v>
      </c>
      <c r="B2916" s="333" t="s">
        <v>5204</v>
      </c>
      <c r="C2916" s="337" t="s">
        <v>5205</v>
      </c>
      <c r="D2916" s="338">
        <v>25.8</v>
      </c>
      <c r="E2916" s="338">
        <v>19.399999999999999</v>
      </c>
      <c r="F2916" s="338">
        <v>3.96</v>
      </c>
      <c r="G2916" s="338">
        <v>2.44</v>
      </c>
      <c r="H2916" s="339">
        <v>268.94</v>
      </c>
      <c r="I2916" s="339">
        <v>230.68</v>
      </c>
      <c r="J2916" s="339">
        <v>24.42</v>
      </c>
      <c r="K2916" s="339">
        <v>13.84</v>
      </c>
      <c r="L2916" s="365">
        <v>10.424031007751937</v>
      </c>
      <c r="M2916" s="365">
        <v>11.890721649484536</v>
      </c>
      <c r="N2916" s="365">
        <v>6.166666666666667</v>
      </c>
      <c r="O2916" s="365">
        <v>5.6721311475409832</v>
      </c>
      <c r="P2916" s="340"/>
      <c r="Q2916" s="340"/>
      <c r="R2916" s="340">
        <v>23</v>
      </c>
    </row>
    <row r="2917" spans="1:18" ht="24">
      <c r="A2917" s="341">
        <v>87</v>
      </c>
      <c r="B2917" s="342" t="s">
        <v>5206</v>
      </c>
      <c r="C2917" s="343" t="s">
        <v>5207</v>
      </c>
      <c r="D2917" s="344">
        <v>112.19</v>
      </c>
      <c r="E2917" s="344">
        <v>101.67</v>
      </c>
      <c r="F2917" s="344">
        <v>6.86</v>
      </c>
      <c r="G2917" s="344">
        <v>3.66</v>
      </c>
      <c r="H2917" s="345">
        <v>1272.01</v>
      </c>
      <c r="I2917" s="345">
        <v>1208.94</v>
      </c>
      <c r="J2917" s="345">
        <v>42.32</v>
      </c>
      <c r="K2917" s="345">
        <v>20.75</v>
      </c>
      <c r="L2917" s="366">
        <v>11.337998039040913</v>
      </c>
      <c r="M2917" s="366">
        <v>11.890823251696666</v>
      </c>
      <c r="N2917" s="366">
        <v>6.1690962099125359</v>
      </c>
      <c r="O2917" s="366">
        <v>5.6693989071038251</v>
      </c>
      <c r="P2917" s="346"/>
      <c r="Q2917" s="346"/>
      <c r="R2917" s="346">
        <v>23</v>
      </c>
    </row>
    <row r="2918" spans="1:18" ht="12.75">
      <c r="A2918" s="101" t="s">
        <v>5208</v>
      </c>
      <c r="B2918" s="100"/>
      <c r="C2918" s="100"/>
      <c r="D2918" s="100"/>
      <c r="E2918" s="100"/>
      <c r="F2918" s="100"/>
      <c r="G2918" s="100"/>
      <c r="H2918" s="100"/>
      <c r="I2918" s="100"/>
      <c r="J2918" s="100"/>
      <c r="K2918" s="100"/>
      <c r="L2918" s="100"/>
      <c r="M2918" s="100"/>
      <c r="N2918" s="100"/>
      <c r="O2918" s="100"/>
      <c r="P2918" s="100"/>
      <c r="Q2918" s="100"/>
      <c r="R2918" s="100"/>
    </row>
    <row r="2919" spans="1:18" ht="48">
      <c r="A2919" s="336">
        <v>88</v>
      </c>
      <c r="B2919" s="333" t="s">
        <v>5209</v>
      </c>
      <c r="C2919" s="337" t="s">
        <v>5210</v>
      </c>
      <c r="D2919" s="338">
        <v>33.880000000000003</v>
      </c>
      <c r="E2919" s="338">
        <v>3.41</v>
      </c>
      <c r="F2919" s="338">
        <v>0.79</v>
      </c>
      <c r="G2919" s="338">
        <v>29.68</v>
      </c>
      <c r="H2919" s="339">
        <v>171.44</v>
      </c>
      <c r="I2919" s="339">
        <v>40.49</v>
      </c>
      <c r="J2919" s="339">
        <v>4.88</v>
      </c>
      <c r="K2919" s="339">
        <v>126.07</v>
      </c>
      <c r="L2919" s="365">
        <v>5.0602125147579686</v>
      </c>
      <c r="M2919" s="366">
        <v>11.89</v>
      </c>
      <c r="N2919" s="365">
        <v>6.1772151898734169</v>
      </c>
      <c r="O2919" s="365">
        <v>4.2476415094339623</v>
      </c>
      <c r="P2919" s="340"/>
      <c r="Q2919" s="340"/>
      <c r="R2919" s="340">
        <v>24</v>
      </c>
    </row>
    <row r="2920" spans="1:18" ht="48">
      <c r="A2920" s="341">
        <v>89</v>
      </c>
      <c r="B2920" s="342" t="s">
        <v>5211</v>
      </c>
      <c r="C2920" s="343" t="s">
        <v>5212</v>
      </c>
      <c r="D2920" s="344">
        <v>52.35</v>
      </c>
      <c r="E2920" s="344">
        <v>4.2300000000000004</v>
      </c>
      <c r="F2920" s="344">
        <v>0.79</v>
      </c>
      <c r="G2920" s="344">
        <v>47.33</v>
      </c>
      <c r="H2920" s="345">
        <v>242.12</v>
      </c>
      <c r="I2920" s="345">
        <v>50.31</v>
      </c>
      <c r="J2920" s="345">
        <v>4.88</v>
      </c>
      <c r="K2920" s="345">
        <v>186.93</v>
      </c>
      <c r="L2920" s="366">
        <v>4.6250238777459405</v>
      </c>
      <c r="M2920" s="366">
        <v>11.893617021276595</v>
      </c>
      <c r="N2920" s="366">
        <v>6.1772151898734169</v>
      </c>
      <c r="O2920" s="366">
        <v>3.9495034861609977</v>
      </c>
      <c r="P2920" s="346"/>
      <c r="Q2920" s="346"/>
      <c r="R2920" s="346">
        <v>24</v>
      </c>
    </row>
    <row r="2921" spans="1:18" ht="12.75">
      <c r="A2921" s="101" t="s">
        <v>5213</v>
      </c>
      <c r="B2921" s="100"/>
      <c r="C2921" s="100"/>
      <c r="D2921" s="100"/>
      <c r="E2921" s="100"/>
      <c r="F2921" s="100"/>
      <c r="G2921" s="100"/>
      <c r="H2921" s="100"/>
      <c r="I2921" s="100"/>
      <c r="J2921" s="100"/>
      <c r="K2921" s="100"/>
      <c r="L2921" s="100"/>
      <c r="M2921" s="100"/>
      <c r="N2921" s="100"/>
      <c r="O2921" s="100"/>
      <c r="P2921" s="100"/>
      <c r="Q2921" s="100"/>
      <c r="R2921" s="100"/>
    </row>
    <row r="2922" spans="1:18" ht="48">
      <c r="A2922" s="336">
        <v>90</v>
      </c>
      <c r="B2922" s="333" t="s">
        <v>5214</v>
      </c>
      <c r="C2922" s="337" t="s">
        <v>5215</v>
      </c>
      <c r="D2922" s="338">
        <v>30.07</v>
      </c>
      <c r="E2922" s="338">
        <v>7.53</v>
      </c>
      <c r="F2922" s="338"/>
      <c r="G2922" s="338">
        <v>22.54</v>
      </c>
      <c r="H2922" s="339">
        <v>151.32</v>
      </c>
      <c r="I2922" s="339">
        <v>89.57</v>
      </c>
      <c r="J2922" s="339"/>
      <c r="K2922" s="339">
        <v>61.75</v>
      </c>
      <c r="L2922" s="365">
        <v>5.032258064516129</v>
      </c>
      <c r="M2922" s="366">
        <v>11.89</v>
      </c>
      <c r="N2922" s="365" t="s">
        <v>138</v>
      </c>
      <c r="O2922" s="365">
        <v>2.7395740905057675</v>
      </c>
      <c r="P2922" s="340"/>
      <c r="Q2922" s="340"/>
      <c r="R2922" s="340">
        <v>25</v>
      </c>
    </row>
    <row r="2923" spans="1:18" ht="48">
      <c r="A2923" s="336">
        <v>91</v>
      </c>
      <c r="B2923" s="333" t="s">
        <v>5216</v>
      </c>
      <c r="C2923" s="337" t="s">
        <v>5217</v>
      </c>
      <c r="D2923" s="338">
        <v>209.59</v>
      </c>
      <c r="E2923" s="338">
        <v>97.83</v>
      </c>
      <c r="F2923" s="338">
        <v>5.86</v>
      </c>
      <c r="G2923" s="338">
        <v>105.9</v>
      </c>
      <c r="H2923" s="339">
        <v>1842.18</v>
      </c>
      <c r="I2923" s="339">
        <v>1163.2</v>
      </c>
      <c r="J2923" s="339">
        <v>29.11</v>
      </c>
      <c r="K2923" s="339">
        <v>649.87</v>
      </c>
      <c r="L2923" s="365">
        <v>8.7894460613578893</v>
      </c>
      <c r="M2923" s="365">
        <v>11.890013288357355</v>
      </c>
      <c r="N2923" s="365">
        <v>4.9675767918088738</v>
      </c>
      <c r="O2923" s="365">
        <v>6.1366383380547687</v>
      </c>
      <c r="P2923" s="340"/>
      <c r="Q2923" s="340"/>
      <c r="R2923" s="340">
        <v>25</v>
      </c>
    </row>
    <row r="2924" spans="1:18" ht="48">
      <c r="A2924" s="341">
        <v>92</v>
      </c>
      <c r="B2924" s="342" t="s">
        <v>5218</v>
      </c>
      <c r="C2924" s="343" t="s">
        <v>5219</v>
      </c>
      <c r="D2924" s="344">
        <v>18.149999999999999</v>
      </c>
      <c r="E2924" s="344">
        <v>13.11</v>
      </c>
      <c r="F2924" s="344">
        <v>2.54</v>
      </c>
      <c r="G2924" s="344">
        <v>2.5</v>
      </c>
      <c r="H2924" s="345">
        <v>180.54</v>
      </c>
      <c r="I2924" s="345">
        <v>155.83000000000001</v>
      </c>
      <c r="J2924" s="345">
        <v>12.83</v>
      </c>
      <c r="K2924" s="345">
        <v>11.88</v>
      </c>
      <c r="L2924" s="366">
        <v>9.9471074380165287</v>
      </c>
      <c r="M2924" s="366">
        <v>11.886346300533946</v>
      </c>
      <c r="N2924" s="366">
        <v>5.0511811023622046</v>
      </c>
      <c r="O2924" s="366">
        <v>4.7520000000000007</v>
      </c>
      <c r="P2924" s="346"/>
      <c r="Q2924" s="346"/>
      <c r="R2924" s="346">
        <v>25</v>
      </c>
    </row>
    <row r="2925" spans="1:18" ht="12.75">
      <c r="A2925" s="101" t="s">
        <v>5220</v>
      </c>
      <c r="B2925" s="100"/>
      <c r="C2925" s="100"/>
      <c r="D2925" s="100"/>
      <c r="E2925" s="100"/>
      <c r="F2925" s="100"/>
      <c r="G2925" s="100"/>
      <c r="H2925" s="100"/>
      <c r="I2925" s="100"/>
      <c r="J2925" s="100"/>
      <c r="K2925" s="100"/>
      <c r="L2925" s="100"/>
      <c r="M2925" s="100"/>
      <c r="N2925" s="100"/>
      <c r="O2925" s="100"/>
      <c r="P2925" s="100"/>
      <c r="Q2925" s="100"/>
      <c r="R2925" s="100"/>
    </row>
    <row r="2926" spans="1:18" ht="36">
      <c r="A2926" s="336">
        <v>93</v>
      </c>
      <c r="B2926" s="333" t="s">
        <v>5221</v>
      </c>
      <c r="C2926" s="337" t="s">
        <v>5222</v>
      </c>
      <c r="D2926" s="338">
        <v>143.77000000000001</v>
      </c>
      <c r="E2926" s="338">
        <v>143.77000000000001</v>
      </c>
      <c r="F2926" s="338"/>
      <c r="G2926" s="338"/>
      <c r="H2926" s="339">
        <v>1709.53</v>
      </c>
      <c r="I2926" s="339">
        <v>1709.53</v>
      </c>
      <c r="J2926" s="339"/>
      <c r="K2926" s="339"/>
      <c r="L2926" s="365">
        <v>11.890728246504834</v>
      </c>
      <c r="M2926" s="365">
        <v>11.890728246504834</v>
      </c>
      <c r="N2926" s="365" t="s">
        <v>138</v>
      </c>
      <c r="O2926" s="365" t="s">
        <v>138</v>
      </c>
      <c r="P2926" s="340"/>
      <c r="Q2926" s="340"/>
      <c r="R2926" s="340">
        <v>26</v>
      </c>
    </row>
    <row r="2927" spans="1:18" ht="24">
      <c r="A2927" s="336">
        <v>94</v>
      </c>
      <c r="B2927" s="333" t="s">
        <v>5223</v>
      </c>
      <c r="C2927" s="337" t="s">
        <v>5224</v>
      </c>
      <c r="D2927" s="338">
        <v>520.79</v>
      </c>
      <c r="E2927" s="338">
        <v>520.79</v>
      </c>
      <c r="F2927" s="338"/>
      <c r="G2927" s="338"/>
      <c r="H2927" s="339">
        <v>6192.43</v>
      </c>
      <c r="I2927" s="339">
        <v>6192.43</v>
      </c>
      <c r="J2927" s="339"/>
      <c r="K2927" s="339"/>
      <c r="L2927" s="365">
        <v>11.890454885846504</v>
      </c>
      <c r="M2927" s="365">
        <v>11.890454885846504</v>
      </c>
      <c r="N2927" s="365" t="s">
        <v>138</v>
      </c>
      <c r="O2927" s="365" t="s">
        <v>138</v>
      </c>
      <c r="P2927" s="340"/>
      <c r="Q2927" s="340"/>
      <c r="R2927" s="340">
        <v>26</v>
      </c>
    </row>
    <row r="2928" spans="1:18" ht="24">
      <c r="A2928" s="341">
        <v>95</v>
      </c>
      <c r="B2928" s="342" t="s">
        <v>5225</v>
      </c>
      <c r="C2928" s="343" t="s">
        <v>5226</v>
      </c>
      <c r="D2928" s="344">
        <v>418.41</v>
      </c>
      <c r="E2928" s="344">
        <v>418.41</v>
      </c>
      <c r="F2928" s="344"/>
      <c r="G2928" s="344"/>
      <c r="H2928" s="345">
        <v>4975.0600000000004</v>
      </c>
      <c r="I2928" s="345">
        <v>4975.0600000000004</v>
      </c>
      <c r="J2928" s="345"/>
      <c r="K2928" s="345"/>
      <c r="L2928" s="366">
        <v>11.89039458903946</v>
      </c>
      <c r="M2928" s="366">
        <v>11.89039458903946</v>
      </c>
      <c r="N2928" s="366" t="s">
        <v>138</v>
      </c>
      <c r="O2928" s="366" t="s">
        <v>138</v>
      </c>
      <c r="P2928" s="346"/>
      <c r="Q2928" s="346"/>
      <c r="R2928" s="346">
        <v>26</v>
      </c>
    </row>
    <row r="2929" spans="1:18" ht="12.75">
      <c r="A2929" s="101" t="s">
        <v>5227</v>
      </c>
      <c r="B2929" s="100"/>
      <c r="C2929" s="100"/>
      <c r="D2929" s="100"/>
      <c r="E2929" s="100"/>
      <c r="F2929" s="100"/>
      <c r="G2929" s="100"/>
      <c r="H2929" s="100"/>
      <c r="I2929" s="100"/>
      <c r="J2929" s="100"/>
      <c r="K2929" s="100"/>
      <c r="L2929" s="100"/>
      <c r="M2929" s="100"/>
      <c r="N2929" s="100"/>
      <c r="O2929" s="100"/>
      <c r="P2929" s="100"/>
      <c r="Q2929" s="100"/>
      <c r="R2929" s="100"/>
    </row>
    <row r="2930" spans="1:18">
      <c r="A2930" s="336">
        <v>96</v>
      </c>
      <c r="B2930" s="333" t="s">
        <v>5228</v>
      </c>
      <c r="C2930" s="337" t="s">
        <v>5229</v>
      </c>
      <c r="D2930" s="338">
        <v>4219.0200000000004</v>
      </c>
      <c r="E2930" s="338">
        <v>2203.3200000000002</v>
      </c>
      <c r="F2930" s="338">
        <v>10.49</v>
      </c>
      <c r="G2930" s="338">
        <v>2005.21</v>
      </c>
      <c r="H2930" s="339">
        <v>33439.160000000003</v>
      </c>
      <c r="I2930" s="339">
        <v>26196.45</v>
      </c>
      <c r="J2930" s="339">
        <v>50.62</v>
      </c>
      <c r="K2930" s="339">
        <v>7192.09</v>
      </c>
      <c r="L2930" s="365">
        <v>7.92581215542946</v>
      </c>
      <c r="M2930" s="365">
        <v>11.88953488372093</v>
      </c>
      <c r="N2930" s="365">
        <v>4.8255481410867489</v>
      </c>
      <c r="O2930" s="365">
        <v>3.5867016422220117</v>
      </c>
      <c r="P2930" s="340"/>
      <c r="Q2930" s="340"/>
      <c r="R2930" s="340">
        <v>27</v>
      </c>
    </row>
    <row r="2931" spans="1:18">
      <c r="A2931" s="341">
        <v>97</v>
      </c>
      <c r="B2931" s="342" t="s">
        <v>5230</v>
      </c>
      <c r="C2931" s="343" t="s">
        <v>5231</v>
      </c>
      <c r="D2931" s="344">
        <v>2840.03</v>
      </c>
      <c r="E2931" s="344">
        <v>1112.5</v>
      </c>
      <c r="F2931" s="344">
        <v>10.49</v>
      </c>
      <c r="G2931" s="344">
        <v>1717.04</v>
      </c>
      <c r="H2931" s="345">
        <v>19393.830000000002</v>
      </c>
      <c r="I2931" s="345">
        <v>13227.06</v>
      </c>
      <c r="J2931" s="345">
        <v>50.62</v>
      </c>
      <c r="K2931" s="345">
        <v>6116.15</v>
      </c>
      <c r="L2931" s="366">
        <v>6.8287412456910666</v>
      </c>
      <c r="M2931" s="366">
        <v>11.88949213483146</v>
      </c>
      <c r="N2931" s="366">
        <v>4.8255481410867489</v>
      </c>
      <c r="O2931" s="366">
        <v>3.5620311699203278</v>
      </c>
      <c r="P2931" s="346"/>
      <c r="Q2931" s="346"/>
      <c r="R2931" s="346">
        <v>27</v>
      </c>
    </row>
    <row r="2932" spans="1:18" ht="25.5" customHeight="1">
      <c r="A2932" s="101" t="s">
        <v>5232</v>
      </c>
      <c r="B2932" s="100"/>
      <c r="C2932" s="100"/>
      <c r="D2932" s="100"/>
      <c r="E2932" s="100"/>
      <c r="F2932" s="100"/>
      <c r="G2932" s="100"/>
      <c r="H2932" s="100"/>
      <c r="I2932" s="100"/>
      <c r="J2932" s="100"/>
      <c r="K2932" s="100"/>
      <c r="L2932" s="100"/>
      <c r="M2932" s="100"/>
      <c r="N2932" s="100"/>
      <c r="O2932" s="100"/>
      <c r="P2932" s="100"/>
      <c r="Q2932" s="100"/>
      <c r="R2932" s="100"/>
    </row>
    <row r="2933" spans="1:18" ht="72">
      <c r="A2933" s="336">
        <v>98</v>
      </c>
      <c r="B2933" s="333" t="s">
        <v>5233</v>
      </c>
      <c r="C2933" s="337" t="s">
        <v>5234</v>
      </c>
      <c r="D2933" s="338">
        <v>572.37</v>
      </c>
      <c r="E2933" s="338">
        <v>118.57</v>
      </c>
      <c r="F2933" s="338">
        <v>421.33</v>
      </c>
      <c r="G2933" s="338">
        <v>32.47</v>
      </c>
      <c r="H2933" s="339">
        <v>4539.4799999999996</v>
      </c>
      <c r="I2933" s="339">
        <v>1409.86</v>
      </c>
      <c r="J2933" s="339">
        <v>3028.96</v>
      </c>
      <c r="K2933" s="339">
        <v>100.66</v>
      </c>
      <c r="L2933" s="365">
        <v>7.9310236385554793</v>
      </c>
      <c r="M2933" s="365">
        <v>11.890528801551826</v>
      </c>
      <c r="N2933" s="365">
        <v>7.1890442171219711</v>
      </c>
      <c r="O2933" s="365">
        <v>3.1000923929781337</v>
      </c>
      <c r="P2933" s="340"/>
      <c r="Q2933" s="340"/>
      <c r="R2933" s="340">
        <v>28</v>
      </c>
    </row>
    <row r="2934" spans="1:18" ht="72">
      <c r="A2934" s="336">
        <v>99</v>
      </c>
      <c r="B2934" s="333" t="s">
        <v>5235</v>
      </c>
      <c r="C2934" s="337" t="s">
        <v>5236</v>
      </c>
      <c r="D2934" s="338">
        <v>1067.5</v>
      </c>
      <c r="E2934" s="338">
        <v>226.35</v>
      </c>
      <c r="F2934" s="338">
        <v>808.68</v>
      </c>
      <c r="G2934" s="338">
        <v>32.47</v>
      </c>
      <c r="H2934" s="339">
        <v>8108.33</v>
      </c>
      <c r="I2934" s="339">
        <v>2691.26</v>
      </c>
      <c r="J2934" s="339">
        <v>5316.41</v>
      </c>
      <c r="K2934" s="339">
        <v>100.66</v>
      </c>
      <c r="L2934" s="365">
        <v>7.5956252927400465</v>
      </c>
      <c r="M2934" s="365">
        <v>11.889816655621825</v>
      </c>
      <c r="N2934" s="365">
        <v>6.574182618588317</v>
      </c>
      <c r="O2934" s="365">
        <v>3.1000923929781337</v>
      </c>
      <c r="P2934" s="340"/>
      <c r="Q2934" s="340"/>
      <c r="R2934" s="340">
        <v>28</v>
      </c>
    </row>
    <row r="2935" spans="1:18" ht="72">
      <c r="A2935" s="336">
        <v>100</v>
      </c>
      <c r="B2935" s="333" t="s">
        <v>5237</v>
      </c>
      <c r="C2935" s="337" t="s">
        <v>5238</v>
      </c>
      <c r="D2935" s="338">
        <v>997.66</v>
      </c>
      <c r="E2935" s="338">
        <v>207.06</v>
      </c>
      <c r="F2935" s="338">
        <v>751.22</v>
      </c>
      <c r="G2935" s="338">
        <v>39.380000000000003</v>
      </c>
      <c r="H2935" s="339">
        <v>7495.31</v>
      </c>
      <c r="I2935" s="339">
        <v>2461.9699999999998</v>
      </c>
      <c r="J2935" s="339">
        <v>4892.4799999999996</v>
      </c>
      <c r="K2935" s="339">
        <v>140.86000000000001</v>
      </c>
      <c r="L2935" s="365">
        <v>7.5128901629813774</v>
      </c>
      <c r="M2935" s="365">
        <v>11.890128465179174</v>
      </c>
      <c r="N2935" s="365">
        <v>6.5127126540826916</v>
      </c>
      <c r="O2935" s="365">
        <v>3.5769426104621638</v>
      </c>
      <c r="P2935" s="340"/>
      <c r="Q2935" s="340"/>
      <c r="R2935" s="340">
        <v>28</v>
      </c>
    </row>
    <row r="2936" spans="1:18" ht="72">
      <c r="A2936" s="336">
        <v>101</v>
      </c>
      <c r="B2936" s="333" t="s">
        <v>5239</v>
      </c>
      <c r="C2936" s="337" t="s">
        <v>5240</v>
      </c>
      <c r="D2936" s="338">
        <v>1146.79</v>
      </c>
      <c r="E2936" s="338">
        <v>233.5</v>
      </c>
      <c r="F2936" s="338">
        <v>880.77</v>
      </c>
      <c r="G2936" s="338">
        <v>32.520000000000003</v>
      </c>
      <c r="H2936" s="339">
        <v>8583.64</v>
      </c>
      <c r="I2936" s="339">
        <v>2776.41</v>
      </c>
      <c r="J2936" s="339">
        <v>5706.21</v>
      </c>
      <c r="K2936" s="339">
        <v>101.02</v>
      </c>
      <c r="L2936" s="365">
        <v>7.4849274932638057</v>
      </c>
      <c r="M2936" s="365">
        <v>11.890406852248393</v>
      </c>
      <c r="N2936" s="365">
        <v>6.4786607173268846</v>
      </c>
      <c r="O2936" s="365">
        <v>3.1063960639606392</v>
      </c>
      <c r="P2936" s="340"/>
      <c r="Q2936" s="340"/>
      <c r="R2936" s="340">
        <v>28</v>
      </c>
    </row>
    <row r="2937" spans="1:18" ht="72">
      <c r="A2937" s="341">
        <v>102</v>
      </c>
      <c r="B2937" s="342" t="s">
        <v>5241</v>
      </c>
      <c r="C2937" s="343" t="s">
        <v>5242</v>
      </c>
      <c r="D2937" s="344">
        <v>1494.95</v>
      </c>
      <c r="E2937" s="344">
        <v>273.7</v>
      </c>
      <c r="F2937" s="344">
        <v>1185.08</v>
      </c>
      <c r="G2937" s="344">
        <v>36.17</v>
      </c>
      <c r="H2937" s="345">
        <v>10972.64</v>
      </c>
      <c r="I2937" s="345">
        <v>3254.23</v>
      </c>
      <c r="J2937" s="345">
        <v>7475.71</v>
      </c>
      <c r="K2937" s="345">
        <v>242.7</v>
      </c>
      <c r="L2937" s="366">
        <v>7.3398040068229697</v>
      </c>
      <c r="M2937" s="366">
        <v>11.889769820971868</v>
      </c>
      <c r="N2937" s="366">
        <v>6.3081901643770886</v>
      </c>
      <c r="O2937" s="366">
        <v>6.709980646944981</v>
      </c>
      <c r="P2937" s="346"/>
      <c r="Q2937" s="346"/>
      <c r="R2937" s="346">
        <v>28</v>
      </c>
    </row>
    <row r="2938" spans="1:18" ht="12.75">
      <c r="A2938" s="101" t="s">
        <v>5243</v>
      </c>
      <c r="B2938" s="100"/>
      <c r="C2938" s="100"/>
      <c r="D2938" s="100"/>
      <c r="E2938" s="100"/>
      <c r="F2938" s="100"/>
      <c r="G2938" s="100"/>
      <c r="H2938" s="100"/>
      <c r="I2938" s="100"/>
      <c r="J2938" s="100"/>
      <c r="K2938" s="100"/>
      <c r="L2938" s="100"/>
      <c r="M2938" s="100"/>
      <c r="N2938" s="100"/>
      <c r="O2938" s="100"/>
      <c r="P2938" s="100"/>
      <c r="Q2938" s="100"/>
      <c r="R2938" s="100"/>
    </row>
    <row r="2939" spans="1:18" ht="24">
      <c r="A2939" s="341">
        <v>103</v>
      </c>
      <c r="B2939" s="342" t="s">
        <v>5244</v>
      </c>
      <c r="C2939" s="343" t="s">
        <v>5245</v>
      </c>
      <c r="D2939" s="344">
        <v>7045.76</v>
      </c>
      <c r="E2939" s="344">
        <v>822.05</v>
      </c>
      <c r="F2939" s="344">
        <v>6223.17</v>
      </c>
      <c r="G2939" s="344">
        <v>0.54</v>
      </c>
      <c r="H2939" s="345">
        <v>57404.68</v>
      </c>
      <c r="I2939" s="345">
        <v>9774.2999999999993</v>
      </c>
      <c r="J2939" s="345">
        <v>47628.57</v>
      </c>
      <c r="K2939" s="345">
        <v>1.81</v>
      </c>
      <c r="L2939" s="366">
        <v>8.1474078027068764</v>
      </c>
      <c r="M2939" s="366">
        <v>11.890152667112705</v>
      </c>
      <c r="N2939" s="366">
        <v>7.6534258263875161</v>
      </c>
      <c r="O2939" s="366">
        <v>3.3518518518518516</v>
      </c>
      <c r="P2939" s="346"/>
      <c r="Q2939" s="346"/>
      <c r="R2939" s="346">
        <v>29</v>
      </c>
    </row>
    <row r="2940" spans="1:18" ht="12.75">
      <c r="A2940" s="101" t="s">
        <v>5246</v>
      </c>
      <c r="B2940" s="100"/>
      <c r="C2940" s="100"/>
      <c r="D2940" s="100"/>
      <c r="E2940" s="100"/>
      <c r="F2940" s="100"/>
      <c r="G2940" s="100"/>
      <c r="H2940" s="100"/>
      <c r="I2940" s="100"/>
      <c r="J2940" s="100"/>
      <c r="K2940" s="100"/>
      <c r="L2940" s="100"/>
      <c r="M2940" s="100"/>
      <c r="N2940" s="100"/>
      <c r="O2940" s="100"/>
      <c r="P2940" s="100"/>
      <c r="Q2940" s="100"/>
      <c r="R2940" s="100"/>
    </row>
    <row r="2941" spans="1:18" ht="84">
      <c r="A2941" s="336">
        <v>104</v>
      </c>
      <c r="B2941" s="333" t="s">
        <v>5247</v>
      </c>
      <c r="C2941" s="337" t="s">
        <v>5248</v>
      </c>
      <c r="D2941" s="338">
        <v>69.239999999999995</v>
      </c>
      <c r="E2941" s="338">
        <v>55.5</v>
      </c>
      <c r="F2941" s="338">
        <v>13.74</v>
      </c>
      <c r="G2941" s="338"/>
      <c r="H2941" s="339">
        <v>737.56</v>
      </c>
      <c r="I2941" s="339">
        <v>659.92</v>
      </c>
      <c r="J2941" s="339">
        <v>77.64</v>
      </c>
      <c r="K2941" s="339"/>
      <c r="L2941" s="365">
        <v>10.652224147891392</v>
      </c>
      <c r="M2941" s="365">
        <v>11.89045045045045</v>
      </c>
      <c r="N2941" s="365">
        <v>5.6506550218340612</v>
      </c>
      <c r="O2941" s="365" t="s">
        <v>138</v>
      </c>
      <c r="P2941" s="340"/>
      <c r="Q2941" s="340"/>
      <c r="R2941" s="340">
        <v>30</v>
      </c>
    </row>
    <row r="2942" spans="1:18" ht="84">
      <c r="A2942" s="336">
        <v>105</v>
      </c>
      <c r="B2942" s="333" t="s">
        <v>5249</v>
      </c>
      <c r="C2942" s="337" t="s">
        <v>5250</v>
      </c>
      <c r="D2942" s="338">
        <v>83.83</v>
      </c>
      <c r="E2942" s="338">
        <v>67.209999999999994</v>
      </c>
      <c r="F2942" s="338">
        <v>16.62</v>
      </c>
      <c r="G2942" s="338"/>
      <c r="H2942" s="339">
        <v>892.97</v>
      </c>
      <c r="I2942" s="339">
        <v>799.12</v>
      </c>
      <c r="J2942" s="339">
        <v>93.85</v>
      </c>
      <c r="K2942" s="339"/>
      <c r="L2942" s="365">
        <v>10.652153167123942</v>
      </c>
      <c r="M2942" s="365">
        <v>11.889897336705848</v>
      </c>
      <c r="N2942" s="365">
        <v>5.6468110709987958</v>
      </c>
      <c r="O2942" s="365" t="s">
        <v>138</v>
      </c>
      <c r="P2942" s="340"/>
      <c r="Q2942" s="340"/>
      <c r="R2942" s="340">
        <v>30</v>
      </c>
    </row>
    <row r="2943" spans="1:18" ht="84">
      <c r="A2943" s="336">
        <v>106</v>
      </c>
      <c r="B2943" s="333" t="s">
        <v>5251</v>
      </c>
      <c r="C2943" s="337" t="s">
        <v>5252</v>
      </c>
      <c r="D2943" s="338">
        <v>133.43</v>
      </c>
      <c r="E2943" s="338">
        <v>106.99</v>
      </c>
      <c r="F2943" s="338">
        <v>26.44</v>
      </c>
      <c r="G2943" s="338"/>
      <c r="H2943" s="339">
        <v>1421.49</v>
      </c>
      <c r="I2943" s="339">
        <v>1272.1400000000001</v>
      </c>
      <c r="J2943" s="339">
        <v>149.35</v>
      </c>
      <c r="K2943" s="339"/>
      <c r="L2943" s="365">
        <v>10.653451247845311</v>
      </c>
      <c r="M2943" s="365">
        <v>11.890270118702684</v>
      </c>
      <c r="N2943" s="365">
        <v>5.6486384266263236</v>
      </c>
      <c r="O2943" s="365" t="s">
        <v>138</v>
      </c>
      <c r="P2943" s="340"/>
      <c r="Q2943" s="340"/>
      <c r="R2943" s="340">
        <v>30</v>
      </c>
    </row>
    <row r="2944" spans="1:18" ht="84">
      <c r="A2944" s="341">
        <v>107</v>
      </c>
      <c r="B2944" s="342" t="s">
        <v>5253</v>
      </c>
      <c r="C2944" s="343" t="s">
        <v>5254</v>
      </c>
      <c r="D2944" s="344">
        <v>180.38</v>
      </c>
      <c r="E2944" s="344">
        <v>144.61000000000001</v>
      </c>
      <c r="F2944" s="344">
        <v>35.770000000000003</v>
      </c>
      <c r="G2944" s="344"/>
      <c r="H2944" s="345">
        <v>1921.44</v>
      </c>
      <c r="I2944" s="345">
        <v>1719.39</v>
      </c>
      <c r="J2944" s="345">
        <v>202.05</v>
      </c>
      <c r="K2944" s="345"/>
      <c r="L2944" s="366">
        <v>10.652178733784234</v>
      </c>
      <c r="M2944" s="366">
        <v>11.889841643039899</v>
      </c>
      <c r="N2944" s="366">
        <v>5.6485882024042491</v>
      </c>
      <c r="O2944" s="366" t="s">
        <v>138</v>
      </c>
      <c r="P2944" s="346"/>
      <c r="Q2944" s="346"/>
      <c r="R2944" s="346">
        <v>30</v>
      </c>
    </row>
    <row r="2945" spans="1:18" ht="12.75">
      <c r="A2945" s="101" t="s">
        <v>5255</v>
      </c>
      <c r="B2945" s="100"/>
      <c r="C2945" s="100"/>
      <c r="D2945" s="100"/>
      <c r="E2945" s="100"/>
      <c r="F2945" s="100"/>
      <c r="G2945" s="100"/>
      <c r="H2945" s="100"/>
      <c r="I2945" s="100"/>
      <c r="J2945" s="100"/>
      <c r="K2945" s="100"/>
      <c r="L2945" s="100"/>
      <c r="M2945" s="100"/>
      <c r="N2945" s="100"/>
      <c r="O2945" s="100"/>
      <c r="P2945" s="100"/>
      <c r="Q2945" s="100"/>
      <c r="R2945" s="100"/>
    </row>
    <row r="2946" spans="1:18" ht="96">
      <c r="A2946" s="336">
        <v>108</v>
      </c>
      <c r="B2946" s="333" t="s">
        <v>5256</v>
      </c>
      <c r="C2946" s="337" t="s">
        <v>5257</v>
      </c>
      <c r="D2946" s="338">
        <v>497.06</v>
      </c>
      <c r="E2946" s="338">
        <v>41.52</v>
      </c>
      <c r="F2946" s="338">
        <v>455.54</v>
      </c>
      <c r="G2946" s="338"/>
      <c r="H2946" s="339">
        <v>2501</v>
      </c>
      <c r="I2946" s="339">
        <v>493.65</v>
      </c>
      <c r="J2946" s="339">
        <v>2007.35</v>
      </c>
      <c r="K2946" s="339"/>
      <c r="L2946" s="365">
        <v>5.0315857240574582</v>
      </c>
      <c r="M2946" s="365">
        <v>11.889450867052021</v>
      </c>
      <c r="N2946" s="365">
        <v>4.4065285156078495</v>
      </c>
      <c r="O2946" s="365" t="s">
        <v>138</v>
      </c>
      <c r="P2946" s="340"/>
      <c r="Q2946" s="340"/>
      <c r="R2946" s="340">
        <v>31</v>
      </c>
    </row>
    <row r="2947" spans="1:18" ht="96">
      <c r="A2947" s="336">
        <v>109</v>
      </c>
      <c r="B2947" s="333" t="s">
        <v>5258</v>
      </c>
      <c r="C2947" s="337" t="s">
        <v>5259</v>
      </c>
      <c r="D2947" s="338">
        <v>395.39</v>
      </c>
      <c r="E2947" s="338">
        <v>32.950000000000003</v>
      </c>
      <c r="F2947" s="338">
        <v>362.44</v>
      </c>
      <c r="G2947" s="338"/>
      <c r="H2947" s="339">
        <v>1988.9</v>
      </c>
      <c r="I2947" s="339">
        <v>391.83</v>
      </c>
      <c r="J2947" s="339">
        <v>1597.07</v>
      </c>
      <c r="K2947" s="339"/>
      <c r="L2947" s="365">
        <v>5.030223323806875</v>
      </c>
      <c r="M2947" s="365">
        <v>11.891654021244308</v>
      </c>
      <c r="N2947" s="365">
        <v>4.4064396865688114</v>
      </c>
      <c r="O2947" s="365" t="s">
        <v>138</v>
      </c>
      <c r="P2947" s="340"/>
      <c r="Q2947" s="340"/>
      <c r="R2947" s="340">
        <v>31</v>
      </c>
    </row>
    <row r="2948" spans="1:18" ht="96">
      <c r="A2948" s="336">
        <v>110</v>
      </c>
      <c r="B2948" s="333" t="s">
        <v>5260</v>
      </c>
      <c r="C2948" s="337" t="s">
        <v>5261</v>
      </c>
      <c r="D2948" s="338">
        <v>173.61</v>
      </c>
      <c r="E2948" s="338">
        <v>14.42</v>
      </c>
      <c r="F2948" s="338">
        <v>159.19</v>
      </c>
      <c r="G2948" s="338"/>
      <c r="H2948" s="339">
        <v>872.89</v>
      </c>
      <c r="I2948" s="339">
        <v>171.42</v>
      </c>
      <c r="J2948" s="339">
        <v>701.47</v>
      </c>
      <c r="K2948" s="339"/>
      <c r="L2948" s="365">
        <v>5.0278785784229019</v>
      </c>
      <c r="M2948" s="365">
        <v>11.887656033287101</v>
      </c>
      <c r="N2948" s="365">
        <v>4.4064953828758089</v>
      </c>
      <c r="O2948" s="365" t="s">
        <v>138</v>
      </c>
      <c r="P2948" s="340"/>
      <c r="Q2948" s="340"/>
      <c r="R2948" s="340">
        <v>31</v>
      </c>
    </row>
    <row r="2949" spans="1:18" ht="72">
      <c r="A2949" s="336">
        <v>111</v>
      </c>
      <c r="B2949" s="333" t="s">
        <v>5262</v>
      </c>
      <c r="C2949" s="337" t="s">
        <v>5263</v>
      </c>
      <c r="D2949" s="338">
        <v>144.27000000000001</v>
      </c>
      <c r="E2949" s="338">
        <v>12.03</v>
      </c>
      <c r="F2949" s="338">
        <v>132.24</v>
      </c>
      <c r="G2949" s="338"/>
      <c r="H2949" s="339">
        <v>725.77</v>
      </c>
      <c r="I2949" s="339">
        <v>143.07</v>
      </c>
      <c r="J2949" s="339">
        <v>582.70000000000005</v>
      </c>
      <c r="K2949" s="339"/>
      <c r="L2949" s="365">
        <v>5.0306370000693139</v>
      </c>
      <c r="M2949" s="365">
        <v>11.892768079800499</v>
      </c>
      <c r="N2949" s="365">
        <v>4.4063823351482156</v>
      </c>
      <c r="O2949" s="365" t="s">
        <v>138</v>
      </c>
      <c r="P2949" s="340"/>
      <c r="Q2949" s="340"/>
      <c r="R2949" s="340">
        <v>31</v>
      </c>
    </row>
    <row r="2950" spans="1:18" ht="72">
      <c r="A2950" s="336">
        <v>112</v>
      </c>
      <c r="B2950" s="333" t="s">
        <v>5264</v>
      </c>
      <c r="C2950" s="337" t="s">
        <v>5265</v>
      </c>
      <c r="D2950" s="338">
        <v>122.86</v>
      </c>
      <c r="E2950" s="338">
        <v>10.19</v>
      </c>
      <c r="F2950" s="338">
        <v>112.67</v>
      </c>
      <c r="G2950" s="338"/>
      <c r="H2950" s="339">
        <v>617.65</v>
      </c>
      <c r="I2950" s="339">
        <v>121.16</v>
      </c>
      <c r="J2950" s="339">
        <v>496.49</v>
      </c>
      <c r="K2950" s="339"/>
      <c r="L2950" s="365">
        <v>5.0272668077486564</v>
      </c>
      <c r="M2950" s="365">
        <v>11.8900883218842</v>
      </c>
      <c r="N2950" s="365">
        <v>4.4065856039762137</v>
      </c>
      <c r="O2950" s="365" t="s">
        <v>138</v>
      </c>
      <c r="P2950" s="340"/>
      <c r="Q2950" s="340"/>
      <c r="R2950" s="340">
        <v>31</v>
      </c>
    </row>
    <row r="2951" spans="1:18" ht="72">
      <c r="A2951" s="341">
        <v>113</v>
      </c>
      <c r="B2951" s="342" t="s">
        <v>5266</v>
      </c>
      <c r="C2951" s="343" t="s">
        <v>5267</v>
      </c>
      <c r="D2951" s="344">
        <v>101.56</v>
      </c>
      <c r="E2951" s="344">
        <v>8.4600000000000009</v>
      </c>
      <c r="F2951" s="344">
        <v>93.1</v>
      </c>
      <c r="G2951" s="344"/>
      <c r="H2951" s="345">
        <v>510.81</v>
      </c>
      <c r="I2951" s="345">
        <v>100.53</v>
      </c>
      <c r="J2951" s="345">
        <v>410.28</v>
      </c>
      <c r="K2951" s="345"/>
      <c r="L2951" s="366">
        <v>5.0296376526191411</v>
      </c>
      <c r="M2951" s="366">
        <v>11.89</v>
      </c>
      <c r="N2951" s="366">
        <v>4.4068743286788399</v>
      </c>
      <c r="O2951" s="366" t="s">
        <v>138</v>
      </c>
      <c r="P2951" s="346"/>
      <c r="Q2951" s="346"/>
      <c r="R2951" s="346">
        <v>31</v>
      </c>
    </row>
    <row r="2952" spans="1:18" ht="30" customHeight="1">
      <c r="A2952" s="101" t="s">
        <v>5268</v>
      </c>
      <c r="B2952" s="100"/>
      <c r="C2952" s="100"/>
      <c r="D2952" s="100"/>
      <c r="E2952" s="100"/>
      <c r="F2952" s="100"/>
      <c r="G2952" s="100"/>
      <c r="H2952" s="100"/>
      <c r="I2952" s="100"/>
      <c r="J2952" s="100"/>
      <c r="K2952" s="100"/>
      <c r="L2952" s="100"/>
      <c r="M2952" s="100"/>
      <c r="N2952" s="100"/>
      <c r="O2952" s="100"/>
      <c r="P2952" s="100"/>
      <c r="Q2952" s="100"/>
      <c r="R2952" s="100"/>
    </row>
    <row r="2953" spans="1:18" ht="120">
      <c r="A2953" s="336">
        <v>114</v>
      </c>
      <c r="B2953" s="333" t="s">
        <v>5269</v>
      </c>
      <c r="C2953" s="337" t="s">
        <v>5270</v>
      </c>
      <c r="D2953" s="338">
        <v>37.4</v>
      </c>
      <c r="E2953" s="338">
        <v>31.22</v>
      </c>
      <c r="F2953" s="338">
        <v>6.18</v>
      </c>
      <c r="G2953" s="338"/>
      <c r="H2953" s="339">
        <v>406.12</v>
      </c>
      <c r="I2953" s="339">
        <v>371.2</v>
      </c>
      <c r="J2953" s="339">
        <v>34.92</v>
      </c>
      <c r="K2953" s="339"/>
      <c r="L2953" s="365">
        <v>10.858823529411765</v>
      </c>
      <c r="M2953" s="365">
        <v>11.889814221652786</v>
      </c>
      <c r="N2953" s="365">
        <v>5.650485436893204</v>
      </c>
      <c r="O2953" s="365" t="s">
        <v>138</v>
      </c>
      <c r="P2953" s="340"/>
      <c r="Q2953" s="340"/>
      <c r="R2953" s="340">
        <v>32</v>
      </c>
    </row>
    <row r="2954" spans="1:18" ht="120">
      <c r="A2954" s="336">
        <v>115</v>
      </c>
      <c r="B2954" s="333" t="s">
        <v>5271</v>
      </c>
      <c r="C2954" s="337" t="s">
        <v>5272</v>
      </c>
      <c r="D2954" s="338">
        <v>32.07</v>
      </c>
      <c r="E2954" s="338">
        <v>26.77</v>
      </c>
      <c r="F2954" s="338">
        <v>5.3</v>
      </c>
      <c r="G2954" s="338"/>
      <c r="H2954" s="339">
        <v>348.29</v>
      </c>
      <c r="I2954" s="339">
        <v>318.36</v>
      </c>
      <c r="J2954" s="339">
        <v>29.93</v>
      </c>
      <c r="K2954" s="339"/>
      <c r="L2954" s="365">
        <v>10.860305581540381</v>
      </c>
      <c r="M2954" s="365">
        <v>11.892416884572283</v>
      </c>
      <c r="N2954" s="365">
        <v>5.6471698113207545</v>
      </c>
      <c r="O2954" s="365" t="s">
        <v>138</v>
      </c>
      <c r="P2954" s="340"/>
      <c r="Q2954" s="340"/>
      <c r="R2954" s="340">
        <v>32</v>
      </c>
    </row>
    <row r="2955" spans="1:18" ht="120">
      <c r="A2955" s="336">
        <v>116</v>
      </c>
      <c r="B2955" s="333" t="s">
        <v>5273</v>
      </c>
      <c r="C2955" s="337" t="s">
        <v>5274</v>
      </c>
      <c r="D2955" s="338">
        <v>28.05</v>
      </c>
      <c r="E2955" s="338">
        <v>23.41</v>
      </c>
      <c r="F2955" s="338">
        <v>4.6399999999999997</v>
      </c>
      <c r="G2955" s="338"/>
      <c r="H2955" s="339">
        <v>304.58999999999997</v>
      </c>
      <c r="I2955" s="339">
        <v>278.39999999999998</v>
      </c>
      <c r="J2955" s="339">
        <v>26.19</v>
      </c>
      <c r="K2955" s="339"/>
      <c r="L2955" s="365">
        <v>10.858823529411763</v>
      </c>
      <c r="M2955" s="365">
        <v>11.892353695002134</v>
      </c>
      <c r="N2955" s="365">
        <v>5.6443965517241388</v>
      </c>
      <c r="O2955" s="365" t="s">
        <v>138</v>
      </c>
      <c r="P2955" s="340"/>
      <c r="Q2955" s="340"/>
      <c r="R2955" s="340">
        <v>32</v>
      </c>
    </row>
    <row r="2956" spans="1:18" ht="84">
      <c r="A2956" s="336">
        <v>117</v>
      </c>
      <c r="B2956" s="333" t="s">
        <v>5275</v>
      </c>
      <c r="C2956" s="337" t="s">
        <v>5276</v>
      </c>
      <c r="D2956" s="338">
        <v>25.45</v>
      </c>
      <c r="E2956" s="338">
        <v>21.25</v>
      </c>
      <c r="F2956" s="338">
        <v>4.2</v>
      </c>
      <c r="G2956" s="338"/>
      <c r="H2956" s="339">
        <v>276.32</v>
      </c>
      <c r="I2956" s="339">
        <v>252.62</v>
      </c>
      <c r="J2956" s="339">
        <v>23.7</v>
      </c>
      <c r="K2956" s="339"/>
      <c r="L2956" s="365">
        <v>10.857367387033399</v>
      </c>
      <c r="M2956" s="365">
        <v>11.888</v>
      </c>
      <c r="N2956" s="365">
        <v>5.6428571428571423</v>
      </c>
      <c r="O2956" s="365" t="s">
        <v>138</v>
      </c>
      <c r="P2956" s="340"/>
      <c r="Q2956" s="340"/>
      <c r="R2956" s="340">
        <v>32</v>
      </c>
    </row>
    <row r="2957" spans="1:18" ht="84">
      <c r="A2957" s="341">
        <v>118</v>
      </c>
      <c r="B2957" s="342" t="s">
        <v>5277</v>
      </c>
      <c r="C2957" s="343" t="s">
        <v>5278</v>
      </c>
      <c r="D2957" s="344">
        <v>22.72</v>
      </c>
      <c r="E2957" s="344">
        <v>18.97</v>
      </c>
      <c r="F2957" s="344">
        <v>3.75</v>
      </c>
      <c r="G2957" s="344"/>
      <c r="H2957" s="345">
        <v>246.76</v>
      </c>
      <c r="I2957" s="345">
        <v>225.56</v>
      </c>
      <c r="J2957" s="345">
        <v>21.2</v>
      </c>
      <c r="K2957" s="345"/>
      <c r="L2957" s="366">
        <v>10.860915492957746</v>
      </c>
      <c r="M2957" s="366">
        <v>11.890353189246179</v>
      </c>
      <c r="N2957" s="366">
        <v>5.6533333333333333</v>
      </c>
      <c r="O2957" s="366" t="s">
        <v>138</v>
      </c>
      <c r="P2957" s="346"/>
      <c r="Q2957" s="346"/>
      <c r="R2957" s="346">
        <v>32</v>
      </c>
    </row>
    <row r="2958" spans="1:18" ht="12.75">
      <c r="A2958" s="101" t="s">
        <v>5279</v>
      </c>
      <c r="B2958" s="100"/>
      <c r="C2958" s="100"/>
      <c r="D2958" s="100"/>
      <c r="E2958" s="100"/>
      <c r="F2958" s="100"/>
      <c r="G2958" s="100"/>
      <c r="H2958" s="100"/>
      <c r="I2958" s="100"/>
      <c r="J2958" s="100"/>
      <c r="K2958" s="100"/>
      <c r="L2958" s="100"/>
      <c r="M2958" s="100"/>
      <c r="N2958" s="100"/>
      <c r="O2958" s="100"/>
      <c r="P2958" s="100"/>
      <c r="Q2958" s="100"/>
      <c r="R2958" s="100"/>
    </row>
    <row r="2959" spans="1:18" ht="60">
      <c r="A2959" s="336">
        <v>119</v>
      </c>
      <c r="B2959" s="333" t="s">
        <v>5280</v>
      </c>
      <c r="C2959" s="337" t="s">
        <v>5281</v>
      </c>
      <c r="D2959" s="338">
        <v>25.55</v>
      </c>
      <c r="E2959" s="338">
        <v>2.71</v>
      </c>
      <c r="F2959" s="338">
        <v>22.84</v>
      </c>
      <c r="G2959" s="338"/>
      <c r="H2959" s="339">
        <v>152.72</v>
      </c>
      <c r="I2959" s="339">
        <v>32.21</v>
      </c>
      <c r="J2959" s="339">
        <v>120.51</v>
      </c>
      <c r="K2959" s="339"/>
      <c r="L2959" s="365">
        <v>5.9772994129158512</v>
      </c>
      <c r="M2959" s="365">
        <v>11.885608856088561</v>
      </c>
      <c r="N2959" s="365">
        <v>5.276269702276708</v>
      </c>
      <c r="O2959" s="365" t="s">
        <v>138</v>
      </c>
      <c r="P2959" s="340"/>
      <c r="Q2959" s="340"/>
      <c r="R2959" s="340">
        <v>33</v>
      </c>
    </row>
    <row r="2960" spans="1:18" ht="72">
      <c r="A2960" s="341">
        <v>120</v>
      </c>
      <c r="B2960" s="342" t="s">
        <v>5282</v>
      </c>
      <c r="C2960" s="343" t="s">
        <v>5283</v>
      </c>
      <c r="D2960" s="344">
        <v>28.94</v>
      </c>
      <c r="E2960" s="344">
        <v>1.1200000000000001</v>
      </c>
      <c r="F2960" s="344">
        <v>27.82</v>
      </c>
      <c r="G2960" s="344"/>
      <c r="H2960" s="345">
        <v>149.58000000000001</v>
      </c>
      <c r="I2960" s="345">
        <v>13.28</v>
      </c>
      <c r="J2960" s="345">
        <v>136.30000000000001</v>
      </c>
      <c r="K2960" s="345"/>
      <c r="L2960" s="366">
        <v>5.1686247408431241</v>
      </c>
      <c r="M2960" s="366">
        <v>11.89</v>
      </c>
      <c r="N2960" s="366">
        <v>4.8993529834651337</v>
      </c>
      <c r="O2960" s="366" t="s">
        <v>138</v>
      </c>
      <c r="P2960" s="346"/>
      <c r="Q2960" s="346"/>
      <c r="R2960" s="346">
        <v>33</v>
      </c>
    </row>
    <row r="2961" spans="1:18" ht="12.75">
      <c r="A2961" s="101" t="s">
        <v>5284</v>
      </c>
      <c r="B2961" s="100"/>
      <c r="C2961" s="100"/>
      <c r="D2961" s="100"/>
      <c r="E2961" s="100"/>
      <c r="F2961" s="100"/>
      <c r="G2961" s="100"/>
      <c r="H2961" s="100"/>
      <c r="I2961" s="100"/>
      <c r="J2961" s="100"/>
      <c r="K2961" s="100"/>
      <c r="L2961" s="100"/>
      <c r="M2961" s="100"/>
      <c r="N2961" s="100"/>
      <c r="O2961" s="100"/>
      <c r="P2961" s="100"/>
      <c r="Q2961" s="100"/>
      <c r="R2961" s="100"/>
    </row>
    <row r="2962" spans="1:18" ht="48">
      <c r="A2962" s="336">
        <v>121</v>
      </c>
      <c r="B2962" s="333" t="s">
        <v>5285</v>
      </c>
      <c r="C2962" s="337" t="s">
        <v>5286</v>
      </c>
      <c r="D2962" s="338">
        <v>75.430000000000007</v>
      </c>
      <c r="E2962" s="338">
        <v>12.59</v>
      </c>
      <c r="F2962" s="338">
        <v>3.15</v>
      </c>
      <c r="G2962" s="338">
        <v>59.69</v>
      </c>
      <c r="H2962" s="339">
        <v>581.77</v>
      </c>
      <c r="I2962" s="339">
        <v>149.69999999999999</v>
      </c>
      <c r="J2962" s="339">
        <v>15.19</v>
      </c>
      <c r="K2962" s="339">
        <v>416.88</v>
      </c>
      <c r="L2962" s="365">
        <v>7.7127137743603331</v>
      </c>
      <c r="M2962" s="365">
        <v>11.890389197776011</v>
      </c>
      <c r="N2962" s="365">
        <v>4.822222222222222</v>
      </c>
      <c r="O2962" s="365">
        <v>6.9840844362539789</v>
      </c>
      <c r="P2962" s="340"/>
      <c r="Q2962" s="340"/>
      <c r="R2962" s="340">
        <v>34</v>
      </c>
    </row>
    <row r="2963" spans="1:18" ht="48">
      <c r="A2963" s="336">
        <v>122</v>
      </c>
      <c r="B2963" s="333" t="s">
        <v>5287</v>
      </c>
      <c r="C2963" s="337" t="s">
        <v>5288</v>
      </c>
      <c r="D2963" s="338">
        <v>140.5</v>
      </c>
      <c r="E2963" s="338">
        <v>16.98</v>
      </c>
      <c r="F2963" s="338">
        <v>5.25</v>
      </c>
      <c r="G2963" s="338">
        <v>118.27</v>
      </c>
      <c r="H2963" s="339">
        <v>1054.3800000000001</v>
      </c>
      <c r="I2963" s="339">
        <v>201.93</v>
      </c>
      <c r="J2963" s="339">
        <v>25.31</v>
      </c>
      <c r="K2963" s="339">
        <v>827.14</v>
      </c>
      <c r="L2963" s="365">
        <v>7.5044839857651251</v>
      </c>
      <c r="M2963" s="365">
        <v>11.892226148409893</v>
      </c>
      <c r="N2963" s="365">
        <v>4.8209523809523809</v>
      </c>
      <c r="O2963" s="365">
        <v>6.9936585778303879</v>
      </c>
      <c r="P2963" s="340"/>
      <c r="Q2963" s="340"/>
      <c r="R2963" s="340">
        <v>34</v>
      </c>
    </row>
    <row r="2964" spans="1:18" ht="48">
      <c r="A2964" s="336">
        <v>123</v>
      </c>
      <c r="B2964" s="333" t="s">
        <v>5289</v>
      </c>
      <c r="C2964" s="337" t="s">
        <v>5290</v>
      </c>
      <c r="D2964" s="338">
        <v>185.21</v>
      </c>
      <c r="E2964" s="338">
        <v>21.47</v>
      </c>
      <c r="F2964" s="338">
        <v>8.39</v>
      </c>
      <c r="G2964" s="338">
        <v>155.35</v>
      </c>
      <c r="H2964" s="339">
        <v>1382.01</v>
      </c>
      <c r="I2964" s="339">
        <v>255.31</v>
      </c>
      <c r="J2964" s="339">
        <v>40.49</v>
      </c>
      <c r="K2964" s="339">
        <v>1086.21</v>
      </c>
      <c r="L2964" s="365">
        <v>7.4618541115490524</v>
      </c>
      <c r="M2964" s="365">
        <v>11.89147647880764</v>
      </c>
      <c r="N2964" s="365">
        <v>4.8259833134684147</v>
      </c>
      <c r="O2964" s="365">
        <v>6.9920180238171872</v>
      </c>
      <c r="P2964" s="340"/>
      <c r="Q2964" s="340"/>
      <c r="R2964" s="340">
        <v>34</v>
      </c>
    </row>
    <row r="2965" spans="1:18" ht="48">
      <c r="A2965" s="336">
        <v>124</v>
      </c>
      <c r="B2965" s="333" t="s">
        <v>5291</v>
      </c>
      <c r="C2965" s="337" t="s">
        <v>5292</v>
      </c>
      <c r="D2965" s="338">
        <v>142.21</v>
      </c>
      <c r="E2965" s="338">
        <v>21.47</v>
      </c>
      <c r="F2965" s="338">
        <v>8.39</v>
      </c>
      <c r="G2965" s="338">
        <v>112.35</v>
      </c>
      <c r="H2965" s="339">
        <v>1079.6500000000001</v>
      </c>
      <c r="I2965" s="339">
        <v>255.31</v>
      </c>
      <c r="J2965" s="339">
        <v>40.49</v>
      </c>
      <c r="K2965" s="339">
        <v>783.85</v>
      </c>
      <c r="L2965" s="365">
        <v>7.5919414949722244</v>
      </c>
      <c r="M2965" s="365">
        <v>11.89147647880764</v>
      </c>
      <c r="N2965" s="365">
        <v>4.8259833134684147</v>
      </c>
      <c r="O2965" s="365">
        <v>6.9768580329327996</v>
      </c>
      <c r="P2965" s="340"/>
      <c r="Q2965" s="340"/>
      <c r="R2965" s="340">
        <v>34</v>
      </c>
    </row>
    <row r="2966" spans="1:18" ht="12.75">
      <c r="A2966" s="336"/>
      <c r="B2966" s="333"/>
      <c r="C2966" s="337"/>
      <c r="D2966" s="338"/>
      <c r="E2966" s="338"/>
      <c r="F2966" s="338"/>
      <c r="G2966" s="338"/>
      <c r="H2966" s="339"/>
      <c r="I2966" s="339"/>
      <c r="J2966" s="339"/>
      <c r="K2966" s="339"/>
      <c r="L2966" s="365"/>
      <c r="M2966" s="365"/>
      <c r="N2966" s="365"/>
      <c r="O2966" s="365"/>
      <c r="P2966" s="331"/>
      <c r="Q2966" s="331"/>
      <c r="R2966" s="331"/>
    </row>
    <row r="2967" spans="1:18">
      <c r="A2967" s="340"/>
      <c r="B2967" s="51"/>
      <c r="C2967" s="340"/>
      <c r="D2967" s="340"/>
      <c r="E2967" s="340"/>
      <c r="F2967" s="340"/>
      <c r="G2967" s="340"/>
      <c r="H2967" s="52"/>
      <c r="I2967" s="52"/>
      <c r="J2967" s="52"/>
      <c r="K2967" s="52"/>
      <c r="L2967" s="367"/>
      <c r="M2967" s="367"/>
      <c r="N2967" s="367"/>
      <c r="O2967" s="367"/>
      <c r="P2967" s="316"/>
      <c r="Q2967" s="316"/>
      <c r="R2967" s="316"/>
    </row>
    <row r="2968" spans="1:18" ht="12.75">
      <c r="A2968" s="100" t="s">
        <v>63</v>
      </c>
      <c r="B2968" s="100"/>
      <c r="C2968" s="100"/>
      <c r="D2968" s="334">
        <v>362212.76</v>
      </c>
      <c r="E2968" s="334">
        <v>39449.699999999997</v>
      </c>
      <c r="F2968" s="334">
        <v>132556.26</v>
      </c>
      <c r="G2968" s="334">
        <v>190206.8</v>
      </c>
      <c r="H2968" s="335">
        <v>2439509.0499999998</v>
      </c>
      <c r="I2968" s="335">
        <v>469060.38</v>
      </c>
      <c r="J2968" s="335">
        <v>829614.83</v>
      </c>
      <c r="K2968" s="335">
        <v>1140833.8400000001</v>
      </c>
      <c r="L2968" s="368">
        <v>6.7350168724039419</v>
      </c>
      <c r="M2968" s="368">
        <v>11.890087377090321</v>
      </c>
      <c r="N2968" s="368">
        <v>6.2585865805206025</v>
      </c>
      <c r="O2968" s="368">
        <v>5.997860434011824</v>
      </c>
      <c r="P2968" s="331"/>
      <c r="Q2968" s="331"/>
      <c r="R2968" s="331"/>
    </row>
    <row r="2969" spans="1:18">
      <c r="A2969" s="340"/>
      <c r="B2969" s="51"/>
      <c r="C2969" s="340"/>
      <c r="D2969" s="340"/>
      <c r="E2969" s="340"/>
      <c r="F2969" s="340"/>
      <c r="G2969" s="340"/>
      <c r="H2969" s="52"/>
      <c r="I2969" s="52"/>
      <c r="J2969" s="52"/>
      <c r="K2969" s="52"/>
      <c r="L2969" s="367"/>
      <c r="M2969" s="367"/>
      <c r="N2969" s="367"/>
      <c r="O2969" s="367"/>
    </row>
    <row r="2970" spans="1:18" ht="24" customHeight="1">
      <c r="A2970" s="120" t="s">
        <v>5293</v>
      </c>
      <c r="B2970" s="119"/>
      <c r="C2970" s="119"/>
      <c r="D2970" s="119"/>
      <c r="E2970" s="119"/>
      <c r="F2970" s="119"/>
      <c r="G2970" s="119"/>
      <c r="H2970" s="119"/>
      <c r="I2970" s="119"/>
      <c r="J2970" s="119"/>
      <c r="K2970" s="119"/>
      <c r="L2970" s="119"/>
      <c r="M2970" s="119"/>
      <c r="N2970" s="119"/>
      <c r="O2970" s="118"/>
    </row>
    <row r="2971" spans="1:18" ht="12.75">
      <c r="A2971" s="101" t="s">
        <v>5294</v>
      </c>
      <c r="B2971" s="100"/>
      <c r="C2971" s="100"/>
      <c r="D2971" s="100"/>
      <c r="E2971" s="100"/>
      <c r="F2971" s="100"/>
      <c r="G2971" s="100"/>
      <c r="H2971" s="100"/>
      <c r="I2971" s="100"/>
      <c r="J2971" s="100"/>
      <c r="K2971" s="100"/>
      <c r="L2971" s="100"/>
      <c r="M2971" s="100"/>
      <c r="N2971" s="100"/>
      <c r="O2971" s="100"/>
      <c r="P2971" s="100"/>
      <c r="Q2971" s="100"/>
      <c r="R2971" s="100"/>
    </row>
    <row r="2972" spans="1:18" ht="60">
      <c r="A2972" s="351">
        <v>1</v>
      </c>
      <c r="B2972" s="348" t="s">
        <v>5295</v>
      </c>
      <c r="C2972" s="352" t="s">
        <v>5296</v>
      </c>
      <c r="D2972" s="353">
        <v>470.66</v>
      </c>
      <c r="E2972" s="353">
        <v>470.66</v>
      </c>
      <c r="F2972" s="353"/>
      <c r="G2972" s="353"/>
      <c r="H2972" s="354">
        <v>5595.91</v>
      </c>
      <c r="I2972" s="354">
        <v>5595.91</v>
      </c>
      <c r="J2972" s="354"/>
      <c r="K2972" s="354"/>
      <c r="L2972" s="365">
        <v>11.889495601920705</v>
      </c>
      <c r="M2972" s="365">
        <v>11.889495601920705</v>
      </c>
      <c r="N2972" s="365" t="s">
        <v>138</v>
      </c>
      <c r="O2972" s="365" t="s">
        <v>138</v>
      </c>
      <c r="P2972" s="355"/>
      <c r="Q2972" s="355"/>
      <c r="R2972" s="355">
        <v>1</v>
      </c>
    </row>
    <row r="2973" spans="1:18" ht="60">
      <c r="A2973" s="351">
        <v>2</v>
      </c>
      <c r="B2973" s="348" t="s">
        <v>5297</v>
      </c>
      <c r="C2973" s="352" t="s">
        <v>5298</v>
      </c>
      <c r="D2973" s="353">
        <v>796.86</v>
      </c>
      <c r="E2973" s="353">
        <v>796.86</v>
      </c>
      <c r="F2973" s="353"/>
      <c r="G2973" s="353"/>
      <c r="H2973" s="354">
        <v>9474.26</v>
      </c>
      <c r="I2973" s="354">
        <v>9474.26</v>
      </c>
      <c r="J2973" s="354"/>
      <c r="K2973" s="354"/>
      <c r="L2973" s="365">
        <v>11.889491253168687</v>
      </c>
      <c r="M2973" s="365">
        <v>11.889491253168687</v>
      </c>
      <c r="N2973" s="365" t="s">
        <v>138</v>
      </c>
      <c r="O2973" s="365" t="s">
        <v>138</v>
      </c>
      <c r="P2973" s="355"/>
      <c r="Q2973" s="355"/>
      <c r="R2973" s="355">
        <v>1</v>
      </c>
    </row>
    <row r="2974" spans="1:18" ht="60">
      <c r="A2974" s="351">
        <v>3</v>
      </c>
      <c r="B2974" s="348" t="s">
        <v>5299</v>
      </c>
      <c r="C2974" s="352" t="s">
        <v>5300</v>
      </c>
      <c r="D2974" s="353">
        <v>1115.5999999999999</v>
      </c>
      <c r="E2974" s="353">
        <v>1115.5999999999999</v>
      </c>
      <c r="F2974" s="353"/>
      <c r="G2974" s="353"/>
      <c r="H2974" s="354">
        <v>13263.96</v>
      </c>
      <c r="I2974" s="354">
        <v>13263.96</v>
      </c>
      <c r="J2974" s="354"/>
      <c r="K2974" s="354"/>
      <c r="L2974" s="365">
        <v>11.889530297597705</v>
      </c>
      <c r="M2974" s="365">
        <v>11.889530297597705</v>
      </c>
      <c r="N2974" s="365" t="s">
        <v>138</v>
      </c>
      <c r="O2974" s="365" t="s">
        <v>138</v>
      </c>
      <c r="P2974" s="355"/>
      <c r="Q2974" s="355"/>
      <c r="R2974" s="355">
        <v>1</v>
      </c>
    </row>
    <row r="2975" spans="1:18" ht="60">
      <c r="A2975" s="351">
        <v>4</v>
      </c>
      <c r="B2975" s="348" t="s">
        <v>5301</v>
      </c>
      <c r="C2975" s="352" t="s">
        <v>5302</v>
      </c>
      <c r="D2975" s="353">
        <v>1540.6</v>
      </c>
      <c r="E2975" s="353">
        <v>1540.6</v>
      </c>
      <c r="F2975" s="353"/>
      <c r="G2975" s="353"/>
      <c r="H2975" s="354">
        <v>18316.89</v>
      </c>
      <c r="I2975" s="354">
        <v>18316.89</v>
      </c>
      <c r="J2975" s="354"/>
      <c r="K2975" s="354"/>
      <c r="L2975" s="365">
        <v>11.889452161495521</v>
      </c>
      <c r="M2975" s="365">
        <v>11.889452161495521</v>
      </c>
      <c r="N2975" s="365" t="s">
        <v>138</v>
      </c>
      <c r="O2975" s="365" t="s">
        <v>138</v>
      </c>
      <c r="P2975" s="355"/>
      <c r="Q2975" s="355"/>
      <c r="R2975" s="355">
        <v>1</v>
      </c>
    </row>
    <row r="2976" spans="1:18" ht="60">
      <c r="A2976" s="351">
        <v>5</v>
      </c>
      <c r="B2976" s="348" t="s">
        <v>5303</v>
      </c>
      <c r="C2976" s="352" t="s">
        <v>5304</v>
      </c>
      <c r="D2976" s="353">
        <v>1731.84</v>
      </c>
      <c r="E2976" s="353">
        <v>1731.84</v>
      </c>
      <c r="F2976" s="353"/>
      <c r="G2976" s="353"/>
      <c r="H2976" s="354">
        <v>20590.71</v>
      </c>
      <c r="I2976" s="354">
        <v>20590.71</v>
      </c>
      <c r="J2976" s="354"/>
      <c r="K2976" s="354"/>
      <c r="L2976" s="365">
        <v>11.88949902993348</v>
      </c>
      <c r="M2976" s="365">
        <v>11.88949902993348</v>
      </c>
      <c r="N2976" s="365" t="s">
        <v>138</v>
      </c>
      <c r="O2976" s="365" t="s">
        <v>138</v>
      </c>
      <c r="P2976" s="355"/>
      <c r="Q2976" s="355"/>
      <c r="R2976" s="355">
        <v>1</v>
      </c>
    </row>
    <row r="2977" spans="1:18" ht="60">
      <c r="A2977" s="351">
        <v>6</v>
      </c>
      <c r="B2977" s="348" t="s">
        <v>5305</v>
      </c>
      <c r="C2977" s="352" t="s">
        <v>5306</v>
      </c>
      <c r="D2977" s="353">
        <v>1889.35</v>
      </c>
      <c r="E2977" s="353">
        <v>1889.35</v>
      </c>
      <c r="F2977" s="353"/>
      <c r="G2977" s="353"/>
      <c r="H2977" s="354">
        <v>22463.4</v>
      </c>
      <c r="I2977" s="354">
        <v>22463.4</v>
      </c>
      <c r="J2977" s="354"/>
      <c r="K2977" s="354"/>
      <c r="L2977" s="365">
        <v>11.889485801995397</v>
      </c>
      <c r="M2977" s="365">
        <v>11.889485801995397</v>
      </c>
      <c r="N2977" s="365" t="s">
        <v>138</v>
      </c>
      <c r="O2977" s="365" t="s">
        <v>138</v>
      </c>
      <c r="P2977" s="355"/>
      <c r="Q2977" s="355"/>
      <c r="R2977" s="355">
        <v>1</v>
      </c>
    </row>
    <row r="2978" spans="1:18" ht="36">
      <c r="A2978" s="351">
        <v>7</v>
      </c>
      <c r="B2978" s="348" t="s">
        <v>5307</v>
      </c>
      <c r="C2978" s="352" t="s">
        <v>5308</v>
      </c>
      <c r="D2978" s="353">
        <v>94.6</v>
      </c>
      <c r="E2978" s="353">
        <v>94.6</v>
      </c>
      <c r="F2978" s="353"/>
      <c r="G2978" s="353"/>
      <c r="H2978" s="354">
        <v>1124.72</v>
      </c>
      <c r="I2978" s="354">
        <v>1124.72</v>
      </c>
      <c r="J2978" s="354"/>
      <c r="K2978" s="354"/>
      <c r="L2978" s="365">
        <v>11.889217758985202</v>
      </c>
      <c r="M2978" s="365">
        <v>11.889217758985202</v>
      </c>
      <c r="N2978" s="365" t="s">
        <v>138</v>
      </c>
      <c r="O2978" s="365" t="s">
        <v>138</v>
      </c>
      <c r="P2978" s="355"/>
      <c r="Q2978" s="355"/>
      <c r="R2978" s="355">
        <v>1</v>
      </c>
    </row>
    <row r="2979" spans="1:18" ht="36">
      <c r="A2979" s="351">
        <v>8</v>
      </c>
      <c r="B2979" s="348" t="s">
        <v>5309</v>
      </c>
      <c r="C2979" s="352" t="s">
        <v>5310</v>
      </c>
      <c r="D2979" s="353">
        <v>160.4</v>
      </c>
      <c r="E2979" s="353">
        <v>160.4</v>
      </c>
      <c r="F2979" s="353"/>
      <c r="G2979" s="353"/>
      <c r="H2979" s="354">
        <v>1907.04</v>
      </c>
      <c r="I2979" s="354">
        <v>1907.04</v>
      </c>
      <c r="J2979" s="354"/>
      <c r="K2979" s="354"/>
      <c r="L2979" s="365">
        <v>11.88927680798005</v>
      </c>
      <c r="M2979" s="365">
        <v>11.88927680798005</v>
      </c>
      <c r="N2979" s="365" t="s">
        <v>138</v>
      </c>
      <c r="O2979" s="365" t="s">
        <v>138</v>
      </c>
      <c r="P2979" s="355"/>
      <c r="Q2979" s="355"/>
      <c r="R2979" s="355">
        <v>1</v>
      </c>
    </row>
    <row r="2980" spans="1:18" ht="36">
      <c r="A2980" s="351">
        <v>9</v>
      </c>
      <c r="B2980" s="348" t="s">
        <v>5311</v>
      </c>
      <c r="C2980" s="352" t="s">
        <v>5312</v>
      </c>
      <c r="D2980" s="353">
        <v>222.1</v>
      </c>
      <c r="E2980" s="353">
        <v>222.1</v>
      </c>
      <c r="F2980" s="353"/>
      <c r="G2980" s="353"/>
      <c r="H2980" s="354">
        <v>2640.6</v>
      </c>
      <c r="I2980" s="354">
        <v>2640.6</v>
      </c>
      <c r="J2980" s="354"/>
      <c r="K2980" s="354"/>
      <c r="L2980" s="365">
        <v>11.889239081494821</v>
      </c>
      <c r="M2980" s="365">
        <v>11.889239081494821</v>
      </c>
      <c r="N2980" s="365" t="s">
        <v>138</v>
      </c>
      <c r="O2980" s="365" t="s">
        <v>138</v>
      </c>
      <c r="P2980" s="355"/>
      <c r="Q2980" s="355"/>
      <c r="R2980" s="355">
        <v>1</v>
      </c>
    </row>
    <row r="2981" spans="1:18" ht="36">
      <c r="A2981" s="351">
        <v>10</v>
      </c>
      <c r="B2981" s="348" t="s">
        <v>5313</v>
      </c>
      <c r="C2981" s="352" t="s">
        <v>5314</v>
      </c>
      <c r="D2981" s="353">
        <v>307.08999999999997</v>
      </c>
      <c r="E2981" s="353">
        <v>307.08999999999997</v>
      </c>
      <c r="F2981" s="353"/>
      <c r="G2981" s="353"/>
      <c r="H2981" s="354">
        <v>3651.19</v>
      </c>
      <c r="I2981" s="354">
        <v>3651.19</v>
      </c>
      <c r="J2981" s="354"/>
      <c r="K2981" s="354"/>
      <c r="L2981" s="365">
        <v>11.889641473183758</v>
      </c>
      <c r="M2981" s="365">
        <v>11.889641473183758</v>
      </c>
      <c r="N2981" s="365" t="s">
        <v>138</v>
      </c>
      <c r="O2981" s="365" t="s">
        <v>138</v>
      </c>
      <c r="P2981" s="355"/>
      <c r="Q2981" s="355"/>
      <c r="R2981" s="355">
        <v>1</v>
      </c>
    </row>
    <row r="2982" spans="1:18" ht="36">
      <c r="A2982" s="351">
        <v>11</v>
      </c>
      <c r="B2982" s="348" t="s">
        <v>5315</v>
      </c>
      <c r="C2982" s="352" t="s">
        <v>5316</v>
      </c>
      <c r="D2982" s="353">
        <v>342.14</v>
      </c>
      <c r="E2982" s="353">
        <v>342.14</v>
      </c>
      <c r="F2982" s="353"/>
      <c r="G2982" s="353"/>
      <c r="H2982" s="354">
        <v>4067.84</v>
      </c>
      <c r="I2982" s="354">
        <v>4067.84</v>
      </c>
      <c r="J2982" s="354"/>
      <c r="K2982" s="354"/>
      <c r="L2982" s="365">
        <v>11.889401999181622</v>
      </c>
      <c r="M2982" s="365">
        <v>11.889401999181622</v>
      </c>
      <c r="N2982" s="365" t="s">
        <v>138</v>
      </c>
      <c r="O2982" s="365" t="s">
        <v>138</v>
      </c>
      <c r="P2982" s="355"/>
      <c r="Q2982" s="355"/>
      <c r="R2982" s="355">
        <v>1</v>
      </c>
    </row>
    <row r="2983" spans="1:18" ht="36">
      <c r="A2983" s="356">
        <v>12</v>
      </c>
      <c r="B2983" s="357" t="s">
        <v>5317</v>
      </c>
      <c r="C2983" s="358" t="s">
        <v>5318</v>
      </c>
      <c r="D2983" s="359">
        <v>385.66</v>
      </c>
      <c r="E2983" s="359">
        <v>385.66</v>
      </c>
      <c r="F2983" s="359"/>
      <c r="G2983" s="359"/>
      <c r="H2983" s="360">
        <v>4585.32</v>
      </c>
      <c r="I2983" s="360">
        <v>4585.32</v>
      </c>
      <c r="J2983" s="360"/>
      <c r="K2983" s="360"/>
      <c r="L2983" s="366">
        <v>11.889540009334645</v>
      </c>
      <c r="M2983" s="366">
        <v>11.889540009334645</v>
      </c>
      <c r="N2983" s="366" t="s">
        <v>138</v>
      </c>
      <c r="O2983" s="366" t="s">
        <v>138</v>
      </c>
      <c r="P2983" s="361"/>
      <c r="Q2983" s="361"/>
      <c r="R2983" s="361">
        <v>1</v>
      </c>
    </row>
    <row r="2984" spans="1:18" ht="12.75">
      <c r="A2984" s="101" t="s">
        <v>5319</v>
      </c>
      <c r="B2984" s="100"/>
      <c r="C2984" s="100"/>
      <c r="D2984" s="100"/>
      <c r="E2984" s="100"/>
      <c r="F2984" s="100"/>
      <c r="G2984" s="100"/>
      <c r="H2984" s="100"/>
      <c r="I2984" s="100"/>
      <c r="J2984" s="100"/>
      <c r="K2984" s="100"/>
      <c r="L2984" s="100"/>
      <c r="M2984" s="100"/>
      <c r="N2984" s="100"/>
      <c r="O2984" s="100"/>
      <c r="P2984" s="100"/>
      <c r="Q2984" s="100"/>
      <c r="R2984" s="100"/>
    </row>
    <row r="2985" spans="1:18" ht="36">
      <c r="A2985" s="351">
        <v>13</v>
      </c>
      <c r="B2985" s="348" t="s">
        <v>5320</v>
      </c>
      <c r="C2985" s="352" t="s">
        <v>5321</v>
      </c>
      <c r="D2985" s="353">
        <v>67.849999999999994</v>
      </c>
      <c r="E2985" s="353">
        <v>55.94</v>
      </c>
      <c r="F2985" s="353">
        <v>11.91</v>
      </c>
      <c r="G2985" s="353"/>
      <c r="H2985" s="354">
        <v>735.66</v>
      </c>
      <c r="I2985" s="354">
        <v>665.17</v>
      </c>
      <c r="J2985" s="354">
        <v>70.489999999999995</v>
      </c>
      <c r="K2985" s="354"/>
      <c r="L2985" s="365">
        <v>10.842446573323508</v>
      </c>
      <c r="M2985" s="365">
        <v>11.890775831247765</v>
      </c>
      <c r="N2985" s="365">
        <v>5.918555835432409</v>
      </c>
      <c r="O2985" s="365" t="s">
        <v>138</v>
      </c>
      <c r="P2985" s="355"/>
      <c r="Q2985" s="355"/>
      <c r="R2985" s="355">
        <v>2</v>
      </c>
    </row>
    <row r="2986" spans="1:18" ht="36">
      <c r="A2986" s="351">
        <v>14</v>
      </c>
      <c r="B2986" s="348" t="s">
        <v>5322</v>
      </c>
      <c r="C2986" s="352" t="s">
        <v>5323</v>
      </c>
      <c r="D2986" s="353">
        <v>65.25</v>
      </c>
      <c r="E2986" s="353">
        <v>53.8</v>
      </c>
      <c r="F2986" s="353">
        <v>11.45</v>
      </c>
      <c r="G2986" s="353"/>
      <c r="H2986" s="354">
        <v>707.5</v>
      </c>
      <c r="I2986" s="354">
        <v>639.72</v>
      </c>
      <c r="J2986" s="354">
        <v>67.78</v>
      </c>
      <c r="K2986" s="354"/>
      <c r="L2986" s="365">
        <v>10.842911877394636</v>
      </c>
      <c r="M2986" s="365">
        <v>11.890706319702604</v>
      </c>
      <c r="N2986" s="365">
        <v>5.9196506550218349</v>
      </c>
      <c r="O2986" s="365" t="s">
        <v>138</v>
      </c>
      <c r="P2986" s="355"/>
      <c r="Q2986" s="355"/>
      <c r="R2986" s="355">
        <v>2</v>
      </c>
    </row>
    <row r="2987" spans="1:18" ht="36">
      <c r="A2987" s="351">
        <v>15</v>
      </c>
      <c r="B2987" s="348" t="s">
        <v>5324</v>
      </c>
      <c r="C2987" s="352" t="s">
        <v>5325</v>
      </c>
      <c r="D2987" s="353">
        <v>77.989999999999995</v>
      </c>
      <c r="E2987" s="353">
        <v>64.3</v>
      </c>
      <c r="F2987" s="353">
        <v>13.69</v>
      </c>
      <c r="G2987" s="353"/>
      <c r="H2987" s="354">
        <v>845.57</v>
      </c>
      <c r="I2987" s="354">
        <v>764.52</v>
      </c>
      <c r="J2987" s="354">
        <v>81.05</v>
      </c>
      <c r="K2987" s="354"/>
      <c r="L2987" s="365">
        <v>10.842031029619184</v>
      </c>
      <c r="M2987" s="365">
        <v>11.889891135303266</v>
      </c>
      <c r="N2987" s="365">
        <v>5.9203798392987581</v>
      </c>
      <c r="O2987" s="365" t="s">
        <v>138</v>
      </c>
      <c r="P2987" s="355"/>
      <c r="Q2987" s="355"/>
      <c r="R2987" s="355">
        <v>2</v>
      </c>
    </row>
    <row r="2988" spans="1:18" ht="36">
      <c r="A2988" s="351">
        <v>16</v>
      </c>
      <c r="B2988" s="348" t="s">
        <v>5326</v>
      </c>
      <c r="C2988" s="352" t="s">
        <v>5327</v>
      </c>
      <c r="D2988" s="353">
        <v>127.88</v>
      </c>
      <c r="E2988" s="353">
        <v>107</v>
      </c>
      <c r="F2988" s="353">
        <v>20.88</v>
      </c>
      <c r="G2988" s="353"/>
      <c r="H2988" s="354">
        <v>1396.26</v>
      </c>
      <c r="I2988" s="354">
        <v>1272.18</v>
      </c>
      <c r="J2988" s="354">
        <v>124.08</v>
      </c>
      <c r="K2988" s="354"/>
      <c r="L2988" s="365">
        <v>10.918517360025024</v>
      </c>
      <c r="M2988" s="365">
        <v>11.889532710280374</v>
      </c>
      <c r="N2988" s="365">
        <v>5.9425287356321839</v>
      </c>
      <c r="O2988" s="365" t="s">
        <v>138</v>
      </c>
      <c r="P2988" s="355"/>
      <c r="Q2988" s="355"/>
      <c r="R2988" s="355">
        <v>2</v>
      </c>
    </row>
    <row r="2989" spans="1:18" ht="36">
      <c r="A2989" s="351">
        <v>17</v>
      </c>
      <c r="B2989" s="348" t="s">
        <v>5328</v>
      </c>
      <c r="C2989" s="352" t="s">
        <v>5329</v>
      </c>
      <c r="D2989" s="353">
        <v>32.04</v>
      </c>
      <c r="E2989" s="353">
        <v>26.8</v>
      </c>
      <c r="F2989" s="353">
        <v>5.24</v>
      </c>
      <c r="G2989" s="353"/>
      <c r="H2989" s="354">
        <v>349.77</v>
      </c>
      <c r="I2989" s="354">
        <v>318.64999999999998</v>
      </c>
      <c r="J2989" s="354">
        <v>31.12</v>
      </c>
      <c r="K2989" s="354"/>
      <c r="L2989" s="365">
        <v>10.916666666666666</v>
      </c>
      <c r="M2989" s="365">
        <v>11.889925373134327</v>
      </c>
      <c r="N2989" s="365">
        <v>5.9389312977099236</v>
      </c>
      <c r="O2989" s="365" t="s">
        <v>138</v>
      </c>
      <c r="P2989" s="355"/>
      <c r="Q2989" s="355"/>
      <c r="R2989" s="355">
        <v>2</v>
      </c>
    </row>
    <row r="2990" spans="1:18" ht="36">
      <c r="A2990" s="356">
        <v>18</v>
      </c>
      <c r="B2990" s="357" t="s">
        <v>5330</v>
      </c>
      <c r="C2990" s="358" t="s">
        <v>5331</v>
      </c>
      <c r="D2990" s="359">
        <v>44.82</v>
      </c>
      <c r="E2990" s="359">
        <v>37.5</v>
      </c>
      <c r="F2990" s="359">
        <v>7.32</v>
      </c>
      <c r="G2990" s="359"/>
      <c r="H2990" s="360">
        <v>489.33</v>
      </c>
      <c r="I2990" s="360">
        <v>445.87</v>
      </c>
      <c r="J2990" s="360">
        <v>43.46</v>
      </c>
      <c r="K2990" s="360"/>
      <c r="L2990" s="366">
        <v>10.917670682730924</v>
      </c>
      <c r="M2990" s="366">
        <v>11.889866666666666</v>
      </c>
      <c r="N2990" s="366">
        <v>5.9371584699453548</v>
      </c>
      <c r="O2990" s="366" t="s">
        <v>138</v>
      </c>
      <c r="P2990" s="361"/>
      <c r="Q2990" s="361"/>
      <c r="R2990" s="361">
        <v>2</v>
      </c>
    </row>
    <row r="2991" spans="1:18" ht="15.75" customHeight="1">
      <c r="A2991" s="101" t="s">
        <v>5332</v>
      </c>
      <c r="B2991" s="100"/>
      <c r="C2991" s="100"/>
      <c r="D2991" s="100"/>
      <c r="E2991" s="100"/>
      <c r="F2991" s="100"/>
      <c r="G2991" s="100"/>
      <c r="H2991" s="100"/>
      <c r="I2991" s="100"/>
      <c r="J2991" s="100"/>
      <c r="K2991" s="100"/>
      <c r="L2991" s="100"/>
      <c r="M2991" s="100"/>
      <c r="N2991" s="100"/>
      <c r="O2991" s="100"/>
      <c r="P2991" s="100"/>
      <c r="Q2991" s="100"/>
      <c r="R2991" s="100"/>
    </row>
    <row r="2992" spans="1:18" ht="60">
      <c r="A2992" s="351">
        <v>19</v>
      </c>
      <c r="B2992" s="348" t="s">
        <v>5333</v>
      </c>
      <c r="C2992" s="352" t="s">
        <v>5334</v>
      </c>
      <c r="D2992" s="353">
        <v>1031.51</v>
      </c>
      <c r="E2992" s="353">
        <v>790.74</v>
      </c>
      <c r="F2992" s="353">
        <v>240.77</v>
      </c>
      <c r="G2992" s="353"/>
      <c r="H2992" s="354">
        <v>10864.41</v>
      </c>
      <c r="I2992" s="354">
        <v>9402.02</v>
      </c>
      <c r="J2992" s="354">
        <v>1462.39</v>
      </c>
      <c r="K2992" s="354"/>
      <c r="L2992" s="365">
        <v>10.532529980320113</v>
      </c>
      <c r="M2992" s="365">
        <v>11.890153527075904</v>
      </c>
      <c r="N2992" s="365">
        <v>6.0738048760227601</v>
      </c>
      <c r="O2992" s="365" t="s">
        <v>138</v>
      </c>
      <c r="P2992" s="355"/>
      <c r="Q2992" s="355"/>
      <c r="R2992" s="355">
        <v>3</v>
      </c>
    </row>
    <row r="2993" spans="1:18" ht="60">
      <c r="A2993" s="351">
        <v>20</v>
      </c>
      <c r="B2993" s="348" t="s">
        <v>5335</v>
      </c>
      <c r="C2993" s="352" t="s">
        <v>5336</v>
      </c>
      <c r="D2993" s="353">
        <v>819.15</v>
      </c>
      <c r="E2993" s="353">
        <v>628.72</v>
      </c>
      <c r="F2993" s="353">
        <v>190.43</v>
      </c>
      <c r="G2993" s="353"/>
      <c r="H2993" s="354">
        <v>8632.23</v>
      </c>
      <c r="I2993" s="354">
        <v>7475.57</v>
      </c>
      <c r="J2993" s="354">
        <v>1156.6600000000001</v>
      </c>
      <c r="K2993" s="354"/>
      <c r="L2993" s="365">
        <v>10.538033327229446</v>
      </c>
      <c r="M2993" s="365">
        <v>11.890141875556685</v>
      </c>
      <c r="N2993" s="365">
        <v>6.0739379299480127</v>
      </c>
      <c r="O2993" s="365" t="s">
        <v>138</v>
      </c>
      <c r="P2993" s="355"/>
      <c r="Q2993" s="355"/>
      <c r="R2993" s="355">
        <v>3</v>
      </c>
    </row>
    <row r="2994" spans="1:18" ht="60">
      <c r="A2994" s="351">
        <v>21</v>
      </c>
      <c r="B2994" s="348" t="s">
        <v>5337</v>
      </c>
      <c r="C2994" s="352" t="s">
        <v>5338</v>
      </c>
      <c r="D2994" s="353">
        <v>955.16</v>
      </c>
      <c r="E2994" s="353">
        <v>731.64</v>
      </c>
      <c r="F2994" s="353">
        <v>223.52</v>
      </c>
      <c r="G2994" s="353"/>
      <c r="H2994" s="354">
        <v>10056.92</v>
      </c>
      <c r="I2994" s="354">
        <v>8699.2900000000009</v>
      </c>
      <c r="J2994" s="354">
        <v>1357.63</v>
      </c>
      <c r="K2994" s="354"/>
      <c r="L2994" s="365">
        <v>10.529042254700784</v>
      </c>
      <c r="M2994" s="365">
        <v>11.890123558034007</v>
      </c>
      <c r="N2994" s="365">
        <v>6.0738636363636367</v>
      </c>
      <c r="O2994" s="365" t="s">
        <v>138</v>
      </c>
      <c r="P2994" s="355"/>
      <c r="Q2994" s="355"/>
      <c r="R2994" s="355">
        <v>3</v>
      </c>
    </row>
    <row r="2995" spans="1:18" ht="60">
      <c r="A2995" s="356">
        <v>22</v>
      </c>
      <c r="B2995" s="357" t="s">
        <v>5339</v>
      </c>
      <c r="C2995" s="358" t="s">
        <v>5340</v>
      </c>
      <c r="D2995" s="359">
        <v>563.94000000000005</v>
      </c>
      <c r="E2995" s="359">
        <v>435.11</v>
      </c>
      <c r="F2995" s="359">
        <v>128.83000000000001</v>
      </c>
      <c r="G2995" s="359"/>
      <c r="H2995" s="360">
        <v>5956.04</v>
      </c>
      <c r="I2995" s="360">
        <v>5173.53</v>
      </c>
      <c r="J2995" s="360">
        <v>782.51</v>
      </c>
      <c r="K2995" s="360"/>
      <c r="L2995" s="366">
        <v>10.561478171436677</v>
      </c>
      <c r="M2995" s="366">
        <v>11.890165705223966</v>
      </c>
      <c r="N2995" s="366">
        <v>6.0739734533881853</v>
      </c>
      <c r="O2995" s="366" t="s">
        <v>138</v>
      </c>
      <c r="P2995" s="361"/>
      <c r="Q2995" s="361"/>
      <c r="R2995" s="361">
        <v>3</v>
      </c>
    </row>
    <row r="2996" spans="1:18" ht="12.75">
      <c r="A2996" s="101" t="s">
        <v>5341</v>
      </c>
      <c r="B2996" s="100"/>
      <c r="C2996" s="100"/>
      <c r="D2996" s="100"/>
      <c r="E2996" s="100"/>
      <c r="F2996" s="100"/>
      <c r="G2996" s="100"/>
      <c r="H2996" s="100"/>
      <c r="I2996" s="100"/>
      <c r="J2996" s="100"/>
      <c r="K2996" s="100"/>
      <c r="L2996" s="100"/>
      <c r="M2996" s="100"/>
      <c r="N2996" s="100"/>
      <c r="O2996" s="100"/>
      <c r="P2996" s="100"/>
      <c r="Q2996" s="100"/>
      <c r="R2996" s="100"/>
    </row>
    <row r="2997" spans="1:18" ht="48">
      <c r="A2997" s="351">
        <v>23</v>
      </c>
      <c r="B2997" s="348" t="s">
        <v>5342</v>
      </c>
      <c r="C2997" s="352" t="s">
        <v>5343</v>
      </c>
      <c r="D2997" s="353">
        <v>1248.94</v>
      </c>
      <c r="E2997" s="353">
        <v>801.55</v>
      </c>
      <c r="F2997" s="353">
        <v>1.83</v>
      </c>
      <c r="G2997" s="353">
        <v>445.56</v>
      </c>
      <c r="H2997" s="354">
        <v>11514.78</v>
      </c>
      <c r="I2997" s="354">
        <v>9530.4500000000007</v>
      </c>
      <c r="J2997" s="354">
        <v>11.82</v>
      </c>
      <c r="K2997" s="354">
        <v>1972.51</v>
      </c>
      <c r="L2997" s="365">
        <v>9.2196422566336249</v>
      </c>
      <c r="M2997" s="365">
        <v>11.890025575447572</v>
      </c>
      <c r="N2997" s="365">
        <v>6.4590163934426226</v>
      </c>
      <c r="O2997" s="365">
        <v>4.4270356405422389</v>
      </c>
      <c r="P2997" s="355"/>
      <c r="Q2997" s="355"/>
      <c r="R2997" s="355">
        <v>4</v>
      </c>
    </row>
    <row r="2998" spans="1:18" ht="36">
      <c r="A2998" s="351">
        <v>24</v>
      </c>
      <c r="B2998" s="348" t="s">
        <v>5344</v>
      </c>
      <c r="C2998" s="352" t="s">
        <v>5345</v>
      </c>
      <c r="D2998" s="353">
        <v>1038.7</v>
      </c>
      <c r="E2998" s="353">
        <v>708.61</v>
      </c>
      <c r="F2998" s="353">
        <v>0.73</v>
      </c>
      <c r="G2998" s="353">
        <v>329.36</v>
      </c>
      <c r="H2998" s="354">
        <v>9721.19</v>
      </c>
      <c r="I2998" s="354">
        <v>8425.4699999999993</v>
      </c>
      <c r="J2998" s="354">
        <v>4.7300000000000004</v>
      </c>
      <c r="K2998" s="354">
        <v>1290.99</v>
      </c>
      <c r="L2998" s="365">
        <v>9.3589968229517666</v>
      </c>
      <c r="M2998" s="365">
        <v>11.890137028831091</v>
      </c>
      <c r="N2998" s="365">
        <v>6.4794520547945211</v>
      </c>
      <c r="O2998" s="365">
        <v>3.9196927374301676</v>
      </c>
      <c r="P2998" s="355"/>
      <c r="Q2998" s="355"/>
      <c r="R2998" s="355">
        <v>4</v>
      </c>
    </row>
    <row r="2999" spans="1:18" ht="48">
      <c r="A2999" s="351">
        <v>25</v>
      </c>
      <c r="B2999" s="348" t="s">
        <v>5346</v>
      </c>
      <c r="C2999" s="352" t="s">
        <v>5347</v>
      </c>
      <c r="D2999" s="353">
        <v>1124.5999999999999</v>
      </c>
      <c r="E2999" s="353">
        <v>618.02</v>
      </c>
      <c r="F2999" s="353">
        <v>2.93</v>
      </c>
      <c r="G2999" s="353">
        <v>503.65</v>
      </c>
      <c r="H2999" s="354">
        <v>9680.52</v>
      </c>
      <c r="I2999" s="354">
        <v>7348.35</v>
      </c>
      <c r="J2999" s="354">
        <v>18.91</v>
      </c>
      <c r="K2999" s="354">
        <v>2313.2600000000002</v>
      </c>
      <c r="L2999" s="365">
        <v>8.6079672772541365</v>
      </c>
      <c r="M2999" s="365">
        <v>11.890149186110483</v>
      </c>
      <c r="N2999" s="365">
        <v>6.4539249146757678</v>
      </c>
      <c r="O2999" s="365">
        <v>4.592991164499157</v>
      </c>
      <c r="P2999" s="355"/>
      <c r="Q2999" s="355"/>
      <c r="R2999" s="355">
        <v>4</v>
      </c>
    </row>
    <row r="3000" spans="1:18" ht="36">
      <c r="A3000" s="351">
        <v>26</v>
      </c>
      <c r="B3000" s="348" t="s">
        <v>5348</v>
      </c>
      <c r="C3000" s="352" t="s">
        <v>5349</v>
      </c>
      <c r="D3000" s="353">
        <v>1322.71</v>
      </c>
      <c r="E3000" s="353">
        <v>731.85</v>
      </c>
      <c r="F3000" s="353">
        <v>2.93</v>
      </c>
      <c r="G3000" s="353">
        <v>587.92999999999995</v>
      </c>
      <c r="H3000" s="354">
        <v>11809.47</v>
      </c>
      <c r="I3000" s="354">
        <v>8701.7099999999991</v>
      </c>
      <c r="J3000" s="354">
        <v>18.91</v>
      </c>
      <c r="K3000" s="354">
        <v>3088.85</v>
      </c>
      <c r="L3000" s="365">
        <v>8.9282382381625602</v>
      </c>
      <c r="M3000" s="365">
        <v>11.89001844640295</v>
      </c>
      <c r="N3000" s="365">
        <v>6.4539249146757678</v>
      </c>
      <c r="O3000" s="365">
        <v>5.2537717075162016</v>
      </c>
      <c r="P3000" s="355"/>
      <c r="Q3000" s="355"/>
      <c r="R3000" s="355">
        <v>4</v>
      </c>
    </row>
    <row r="3001" spans="1:18" ht="36">
      <c r="A3001" s="356">
        <v>27</v>
      </c>
      <c r="B3001" s="357" t="s">
        <v>5350</v>
      </c>
      <c r="C3001" s="358" t="s">
        <v>5351</v>
      </c>
      <c r="D3001" s="359">
        <v>3062.82</v>
      </c>
      <c r="E3001" s="359">
        <v>1579.86</v>
      </c>
      <c r="F3001" s="359">
        <v>5.49</v>
      </c>
      <c r="G3001" s="359">
        <v>1477.47</v>
      </c>
      <c r="H3001" s="360">
        <v>24999.56</v>
      </c>
      <c r="I3001" s="360">
        <v>18784.650000000001</v>
      </c>
      <c r="J3001" s="360">
        <v>35.46</v>
      </c>
      <c r="K3001" s="360">
        <v>6179.45</v>
      </c>
      <c r="L3001" s="366">
        <v>8.1622687588562179</v>
      </c>
      <c r="M3001" s="366">
        <v>11.890072538072996</v>
      </c>
      <c r="N3001" s="366">
        <v>6.4590163934426226</v>
      </c>
      <c r="O3001" s="366">
        <v>4.1824537892478357</v>
      </c>
      <c r="P3001" s="361"/>
      <c r="Q3001" s="361"/>
      <c r="R3001" s="361">
        <v>4</v>
      </c>
    </row>
    <row r="3002" spans="1:18" ht="12.75">
      <c r="A3002" s="101" t="s">
        <v>5352</v>
      </c>
      <c r="B3002" s="100"/>
      <c r="C3002" s="100"/>
      <c r="D3002" s="100"/>
      <c r="E3002" s="100"/>
      <c r="F3002" s="100"/>
      <c r="G3002" s="100"/>
      <c r="H3002" s="100"/>
      <c r="I3002" s="100"/>
      <c r="J3002" s="100"/>
      <c r="K3002" s="100"/>
      <c r="L3002" s="100"/>
      <c r="M3002" s="100"/>
      <c r="N3002" s="100"/>
      <c r="O3002" s="100"/>
      <c r="P3002" s="100"/>
      <c r="Q3002" s="100"/>
      <c r="R3002" s="100"/>
    </row>
    <row r="3003" spans="1:18">
      <c r="A3003" s="356">
        <v>28</v>
      </c>
      <c r="B3003" s="357" t="s">
        <v>5353</v>
      </c>
      <c r="C3003" s="358" t="s">
        <v>5354</v>
      </c>
      <c r="D3003" s="359">
        <v>5046.7700000000004</v>
      </c>
      <c r="E3003" s="359">
        <v>222.77</v>
      </c>
      <c r="F3003" s="359">
        <v>4594.3</v>
      </c>
      <c r="G3003" s="359">
        <v>229.7</v>
      </c>
      <c r="H3003" s="360">
        <v>22364.26</v>
      </c>
      <c r="I3003" s="360">
        <v>2648.67</v>
      </c>
      <c r="J3003" s="360">
        <v>18353.34</v>
      </c>
      <c r="K3003" s="360">
        <v>1362.25</v>
      </c>
      <c r="L3003" s="366">
        <v>4.4314006780574502</v>
      </c>
      <c r="M3003" s="366">
        <v>11.889706872559142</v>
      </c>
      <c r="N3003" s="366">
        <v>3.9948066081884073</v>
      </c>
      <c r="O3003" s="366">
        <v>5.9305616020896821</v>
      </c>
      <c r="P3003" s="361"/>
      <c r="Q3003" s="361"/>
      <c r="R3003" s="361">
        <v>5</v>
      </c>
    </row>
    <row r="3004" spans="1:18" ht="12.75">
      <c r="A3004" s="101" t="s">
        <v>5355</v>
      </c>
      <c r="B3004" s="100"/>
      <c r="C3004" s="100"/>
      <c r="D3004" s="100"/>
      <c r="E3004" s="100"/>
      <c r="F3004" s="100"/>
      <c r="G3004" s="100"/>
      <c r="H3004" s="100"/>
      <c r="I3004" s="100"/>
      <c r="J3004" s="100"/>
      <c r="K3004" s="100"/>
      <c r="L3004" s="100"/>
      <c r="M3004" s="100"/>
      <c r="N3004" s="100"/>
      <c r="O3004" s="100"/>
      <c r="P3004" s="100"/>
      <c r="Q3004" s="100"/>
      <c r="R3004" s="100"/>
    </row>
    <row r="3005" spans="1:18" ht="24">
      <c r="A3005" s="356">
        <v>29</v>
      </c>
      <c r="B3005" s="357" t="s">
        <v>5356</v>
      </c>
      <c r="C3005" s="358" t="s">
        <v>5357</v>
      </c>
      <c r="D3005" s="359">
        <v>9405.27</v>
      </c>
      <c r="E3005" s="359">
        <v>1421.91</v>
      </c>
      <c r="F3005" s="359">
        <v>251.76</v>
      </c>
      <c r="G3005" s="359">
        <v>7731.6</v>
      </c>
      <c r="H3005" s="360">
        <v>51586.11</v>
      </c>
      <c r="I3005" s="360">
        <v>16906.64</v>
      </c>
      <c r="J3005" s="360">
        <v>1214.83</v>
      </c>
      <c r="K3005" s="360">
        <v>33464.639999999999</v>
      </c>
      <c r="L3005" s="366">
        <v>5.4848090485440606</v>
      </c>
      <c r="M3005" s="366">
        <v>11.890091496648873</v>
      </c>
      <c r="N3005" s="366">
        <v>4.8253495392437245</v>
      </c>
      <c r="O3005" s="366">
        <v>4.3282942728542597</v>
      </c>
      <c r="P3005" s="361"/>
      <c r="Q3005" s="361"/>
      <c r="R3005" s="361">
        <v>6</v>
      </c>
    </row>
    <row r="3006" spans="1:18" ht="12.75">
      <c r="A3006" s="101" t="s">
        <v>5358</v>
      </c>
      <c r="B3006" s="100"/>
      <c r="C3006" s="100"/>
      <c r="D3006" s="100"/>
      <c r="E3006" s="100"/>
      <c r="F3006" s="100"/>
      <c r="G3006" s="100"/>
      <c r="H3006" s="100"/>
      <c r="I3006" s="100"/>
      <c r="J3006" s="100"/>
      <c r="K3006" s="100"/>
      <c r="L3006" s="100"/>
      <c r="M3006" s="100"/>
      <c r="N3006" s="100"/>
      <c r="O3006" s="100"/>
      <c r="P3006" s="100"/>
      <c r="Q3006" s="100"/>
      <c r="R3006" s="100"/>
    </row>
    <row r="3007" spans="1:18">
      <c r="A3007" s="351">
        <v>30</v>
      </c>
      <c r="B3007" s="348" t="s">
        <v>5359</v>
      </c>
      <c r="C3007" s="352" t="s">
        <v>5360</v>
      </c>
      <c r="D3007" s="353">
        <v>2308.54</v>
      </c>
      <c r="E3007" s="353">
        <v>199.26</v>
      </c>
      <c r="F3007" s="353">
        <v>16.71</v>
      </c>
      <c r="G3007" s="353">
        <v>2092.5700000000002</v>
      </c>
      <c r="H3007" s="354">
        <v>11921.16</v>
      </c>
      <c r="I3007" s="354">
        <v>2369.33</v>
      </c>
      <c r="J3007" s="354">
        <v>90.8</v>
      </c>
      <c r="K3007" s="354">
        <v>9461.0300000000007</v>
      </c>
      <c r="L3007" s="365">
        <v>5.1639391130324794</v>
      </c>
      <c r="M3007" s="365">
        <v>11.890645387935361</v>
      </c>
      <c r="N3007" s="365">
        <v>5.4338719329742666</v>
      </c>
      <c r="O3007" s="365">
        <v>4.5212489904758266</v>
      </c>
      <c r="P3007" s="355"/>
      <c r="Q3007" s="355"/>
      <c r="R3007" s="355">
        <v>7</v>
      </c>
    </row>
    <row r="3008" spans="1:18" ht="24">
      <c r="A3008" s="356">
        <v>31</v>
      </c>
      <c r="B3008" s="357" t="s">
        <v>5361</v>
      </c>
      <c r="C3008" s="358" t="s">
        <v>5362</v>
      </c>
      <c r="D3008" s="359">
        <v>8911.4599999999991</v>
      </c>
      <c r="E3008" s="359">
        <v>1000.15</v>
      </c>
      <c r="F3008" s="359">
        <v>195.17</v>
      </c>
      <c r="G3008" s="359">
        <v>7716.14</v>
      </c>
      <c r="H3008" s="360">
        <v>47282.46</v>
      </c>
      <c r="I3008" s="360">
        <v>11892.2</v>
      </c>
      <c r="J3008" s="360">
        <v>969.24</v>
      </c>
      <c r="K3008" s="360">
        <v>34421.019999999997</v>
      </c>
      <c r="L3008" s="366">
        <v>5.3058039872254383</v>
      </c>
      <c r="M3008" s="366">
        <v>11.890416437534371</v>
      </c>
      <c r="N3008" s="366">
        <v>4.9661320899728443</v>
      </c>
      <c r="O3008" s="366">
        <v>4.4609118030517845</v>
      </c>
      <c r="P3008" s="361"/>
      <c r="Q3008" s="361"/>
      <c r="R3008" s="361">
        <v>7</v>
      </c>
    </row>
    <row r="3009" spans="1:18" ht="12.75">
      <c r="A3009" s="101" t="s">
        <v>5363</v>
      </c>
      <c r="B3009" s="100"/>
      <c r="C3009" s="100"/>
      <c r="D3009" s="100"/>
      <c r="E3009" s="100"/>
      <c r="F3009" s="100"/>
      <c r="G3009" s="100"/>
      <c r="H3009" s="100"/>
      <c r="I3009" s="100"/>
      <c r="J3009" s="100"/>
      <c r="K3009" s="100"/>
      <c r="L3009" s="100"/>
      <c r="M3009" s="100"/>
      <c r="N3009" s="100"/>
      <c r="O3009" s="100"/>
      <c r="P3009" s="100"/>
      <c r="Q3009" s="100"/>
      <c r="R3009" s="100"/>
    </row>
    <row r="3010" spans="1:18" ht="36">
      <c r="A3010" s="351">
        <v>32</v>
      </c>
      <c r="B3010" s="348" t="s">
        <v>5364</v>
      </c>
      <c r="C3010" s="352" t="s">
        <v>5365</v>
      </c>
      <c r="D3010" s="353">
        <v>25898.77</v>
      </c>
      <c r="E3010" s="353">
        <v>3982.25</v>
      </c>
      <c r="F3010" s="353">
        <v>132.16999999999999</v>
      </c>
      <c r="G3010" s="353">
        <v>21784.35</v>
      </c>
      <c r="H3010" s="354">
        <v>248454.89</v>
      </c>
      <c r="I3010" s="354">
        <v>47346.9</v>
      </c>
      <c r="J3010" s="354">
        <v>637.79</v>
      </c>
      <c r="K3010" s="354">
        <v>200470.2</v>
      </c>
      <c r="L3010" s="365">
        <v>9.5933084853064461</v>
      </c>
      <c r="M3010" s="365">
        <v>11.889484587858623</v>
      </c>
      <c r="N3010" s="365">
        <v>4.8255277294393588</v>
      </c>
      <c r="O3010" s="365">
        <v>9.2024871065696257</v>
      </c>
      <c r="P3010" s="355"/>
      <c r="Q3010" s="355"/>
      <c r="R3010" s="355">
        <v>8</v>
      </c>
    </row>
    <row r="3011" spans="1:18" ht="36">
      <c r="A3011" s="351">
        <v>33</v>
      </c>
      <c r="B3011" s="348" t="s">
        <v>5366</v>
      </c>
      <c r="C3011" s="352" t="s">
        <v>5367</v>
      </c>
      <c r="D3011" s="353">
        <v>7552.27</v>
      </c>
      <c r="E3011" s="353">
        <v>3829.87</v>
      </c>
      <c r="F3011" s="353"/>
      <c r="G3011" s="353">
        <v>3722.4</v>
      </c>
      <c r="H3011" s="354">
        <v>98748.75</v>
      </c>
      <c r="I3011" s="354">
        <v>45535.15</v>
      </c>
      <c r="J3011" s="354"/>
      <c r="K3011" s="354">
        <v>53213.599999999999</v>
      </c>
      <c r="L3011" s="365">
        <v>13.075373364564561</v>
      </c>
      <c r="M3011" s="365">
        <v>11.889476666309823</v>
      </c>
      <c r="N3011" s="365" t="s">
        <v>138</v>
      </c>
      <c r="O3011" s="365">
        <v>14.295508274231677</v>
      </c>
      <c r="P3011" s="355"/>
      <c r="Q3011" s="355"/>
      <c r="R3011" s="355">
        <v>8</v>
      </c>
    </row>
    <row r="3012" spans="1:18" ht="36">
      <c r="A3012" s="356">
        <v>34</v>
      </c>
      <c r="B3012" s="357" t="s">
        <v>5368</v>
      </c>
      <c r="C3012" s="358" t="s">
        <v>5369</v>
      </c>
      <c r="D3012" s="359">
        <v>11101.98</v>
      </c>
      <c r="E3012" s="359">
        <v>3616.53</v>
      </c>
      <c r="F3012" s="359"/>
      <c r="G3012" s="359">
        <v>7485.45</v>
      </c>
      <c r="H3012" s="360">
        <v>89570.41</v>
      </c>
      <c r="I3012" s="360">
        <v>42998.71</v>
      </c>
      <c r="J3012" s="360"/>
      <c r="K3012" s="360">
        <v>46571.7</v>
      </c>
      <c r="L3012" s="366">
        <v>8.067967155408315</v>
      </c>
      <c r="M3012" s="366">
        <v>11.889493520031632</v>
      </c>
      <c r="N3012" s="366" t="s">
        <v>138</v>
      </c>
      <c r="O3012" s="366">
        <v>6.2216299621265252</v>
      </c>
      <c r="P3012" s="361"/>
      <c r="Q3012" s="361"/>
      <c r="R3012" s="361">
        <v>8</v>
      </c>
    </row>
    <row r="3013" spans="1:18" ht="12.75">
      <c r="A3013" s="101" t="s">
        <v>5370</v>
      </c>
      <c r="B3013" s="100"/>
      <c r="C3013" s="100"/>
      <c r="D3013" s="100"/>
      <c r="E3013" s="100"/>
      <c r="F3013" s="100"/>
      <c r="G3013" s="100"/>
      <c r="H3013" s="100"/>
      <c r="I3013" s="100"/>
      <c r="J3013" s="100"/>
      <c r="K3013" s="100"/>
      <c r="L3013" s="100"/>
      <c r="M3013" s="100"/>
      <c r="N3013" s="100"/>
      <c r="O3013" s="100"/>
      <c r="P3013" s="100"/>
      <c r="Q3013" s="100"/>
      <c r="R3013" s="100"/>
    </row>
    <row r="3014" spans="1:18">
      <c r="A3014" s="356">
        <v>35</v>
      </c>
      <c r="B3014" s="357" t="s">
        <v>5371</v>
      </c>
      <c r="C3014" s="358" t="s">
        <v>5372</v>
      </c>
      <c r="D3014" s="359">
        <v>1858.15</v>
      </c>
      <c r="E3014" s="359">
        <v>1858.15</v>
      </c>
      <c r="F3014" s="359"/>
      <c r="G3014" s="359"/>
      <c r="H3014" s="360">
        <v>22094.25</v>
      </c>
      <c r="I3014" s="360">
        <v>22094.25</v>
      </c>
      <c r="J3014" s="360"/>
      <c r="K3014" s="360"/>
      <c r="L3014" s="366">
        <v>11.890455560638269</v>
      </c>
      <c r="M3014" s="366">
        <v>11.890455560638269</v>
      </c>
      <c r="N3014" s="366" t="s">
        <v>138</v>
      </c>
      <c r="O3014" s="366" t="s">
        <v>138</v>
      </c>
      <c r="P3014" s="361"/>
      <c r="Q3014" s="361"/>
      <c r="R3014" s="361">
        <v>9</v>
      </c>
    </row>
    <row r="3015" spans="1:18" ht="12.75">
      <c r="A3015" s="101" t="s">
        <v>5373</v>
      </c>
      <c r="B3015" s="100"/>
      <c r="C3015" s="100"/>
      <c r="D3015" s="100"/>
      <c r="E3015" s="100"/>
      <c r="F3015" s="100"/>
      <c r="G3015" s="100"/>
      <c r="H3015" s="100"/>
      <c r="I3015" s="100"/>
      <c r="J3015" s="100"/>
      <c r="K3015" s="100"/>
      <c r="L3015" s="100"/>
      <c r="M3015" s="100"/>
      <c r="N3015" s="100"/>
      <c r="O3015" s="100"/>
      <c r="P3015" s="100"/>
      <c r="Q3015" s="100"/>
      <c r="R3015" s="100"/>
    </row>
    <row r="3016" spans="1:18" ht="24">
      <c r="A3016" s="351">
        <v>36</v>
      </c>
      <c r="B3016" s="348" t="s">
        <v>5374</v>
      </c>
      <c r="C3016" s="352" t="s">
        <v>5375</v>
      </c>
      <c r="D3016" s="353">
        <v>104.11</v>
      </c>
      <c r="E3016" s="353">
        <v>25.58</v>
      </c>
      <c r="F3016" s="353">
        <v>2.1</v>
      </c>
      <c r="G3016" s="353">
        <v>76.430000000000007</v>
      </c>
      <c r="H3016" s="354">
        <v>585.30999999999995</v>
      </c>
      <c r="I3016" s="354">
        <v>304.11</v>
      </c>
      <c r="J3016" s="354">
        <v>10.119999999999999</v>
      </c>
      <c r="K3016" s="354">
        <v>271.08</v>
      </c>
      <c r="L3016" s="365">
        <v>5.6220343867063676</v>
      </c>
      <c r="M3016" s="365">
        <v>11.888584831899923</v>
      </c>
      <c r="N3016" s="365">
        <v>4.8190476190476188</v>
      </c>
      <c r="O3016" s="365">
        <v>3.546774826638754</v>
      </c>
      <c r="P3016" s="355"/>
      <c r="Q3016" s="355"/>
      <c r="R3016" s="355">
        <v>10</v>
      </c>
    </row>
    <row r="3017" spans="1:18" ht="24">
      <c r="A3017" s="351">
        <v>37</v>
      </c>
      <c r="B3017" s="348" t="s">
        <v>5376</v>
      </c>
      <c r="C3017" s="352" t="s">
        <v>5377</v>
      </c>
      <c r="D3017" s="353">
        <v>1227.54</v>
      </c>
      <c r="E3017" s="353">
        <v>99.96</v>
      </c>
      <c r="F3017" s="353">
        <v>1.05</v>
      </c>
      <c r="G3017" s="353">
        <v>1126.53</v>
      </c>
      <c r="H3017" s="354">
        <v>4475.55</v>
      </c>
      <c r="I3017" s="354">
        <v>1188.58</v>
      </c>
      <c r="J3017" s="354">
        <v>5.0599999999999996</v>
      </c>
      <c r="K3017" s="354">
        <v>3281.91</v>
      </c>
      <c r="L3017" s="365">
        <v>3.6459504374602867</v>
      </c>
      <c r="M3017" s="365">
        <v>11.890556222488996</v>
      </c>
      <c r="N3017" s="365">
        <v>4.8190476190476188</v>
      </c>
      <c r="O3017" s="365">
        <v>2.9132912572235092</v>
      </c>
      <c r="P3017" s="355"/>
      <c r="Q3017" s="355"/>
      <c r="R3017" s="355">
        <v>10</v>
      </c>
    </row>
    <row r="3018" spans="1:18" ht="24">
      <c r="A3018" s="351">
        <v>38</v>
      </c>
      <c r="B3018" s="348" t="s">
        <v>5378</v>
      </c>
      <c r="C3018" s="352" t="s">
        <v>5379</v>
      </c>
      <c r="D3018" s="353">
        <v>1604.77</v>
      </c>
      <c r="E3018" s="353">
        <v>112.19</v>
      </c>
      <c r="F3018" s="353">
        <v>2.1</v>
      </c>
      <c r="G3018" s="353">
        <v>1490.48</v>
      </c>
      <c r="H3018" s="354">
        <v>5686.31</v>
      </c>
      <c r="I3018" s="354">
        <v>1333.97</v>
      </c>
      <c r="J3018" s="354">
        <v>10.119999999999999</v>
      </c>
      <c r="K3018" s="354">
        <v>4342.22</v>
      </c>
      <c r="L3018" s="365">
        <v>3.543380048231211</v>
      </c>
      <c r="M3018" s="365">
        <v>11.890275425617258</v>
      </c>
      <c r="N3018" s="365">
        <v>4.8190476190476188</v>
      </c>
      <c r="O3018" s="365">
        <v>2.9133030969888898</v>
      </c>
      <c r="P3018" s="355"/>
      <c r="Q3018" s="355"/>
      <c r="R3018" s="355">
        <v>10</v>
      </c>
    </row>
    <row r="3019" spans="1:18" ht="24">
      <c r="A3019" s="351">
        <v>39</v>
      </c>
      <c r="B3019" s="348" t="s">
        <v>5380</v>
      </c>
      <c r="C3019" s="352" t="s">
        <v>5381</v>
      </c>
      <c r="D3019" s="353">
        <v>1178.8499999999999</v>
      </c>
      <c r="E3019" s="353">
        <v>102.21</v>
      </c>
      <c r="F3019" s="353">
        <v>2.1</v>
      </c>
      <c r="G3019" s="353">
        <v>1074.54</v>
      </c>
      <c r="H3019" s="354">
        <v>4355.79</v>
      </c>
      <c r="I3019" s="354">
        <v>1215.23</v>
      </c>
      <c r="J3019" s="354">
        <v>10.119999999999999</v>
      </c>
      <c r="K3019" s="354">
        <v>3130.44</v>
      </c>
      <c r="L3019" s="365">
        <v>3.6949484667260468</v>
      </c>
      <c r="M3019" s="365">
        <v>11.889541140788573</v>
      </c>
      <c r="N3019" s="365">
        <v>4.8190476190476188</v>
      </c>
      <c r="O3019" s="365">
        <v>2.9132838237757555</v>
      </c>
      <c r="P3019" s="355"/>
      <c r="Q3019" s="355"/>
      <c r="R3019" s="355">
        <v>10</v>
      </c>
    </row>
    <row r="3020" spans="1:18" ht="24">
      <c r="A3020" s="351">
        <v>40</v>
      </c>
      <c r="B3020" s="348" t="s">
        <v>5382</v>
      </c>
      <c r="C3020" s="352" t="s">
        <v>5383</v>
      </c>
      <c r="D3020" s="353">
        <v>1114.22</v>
      </c>
      <c r="E3020" s="353">
        <v>72.25</v>
      </c>
      <c r="F3020" s="353">
        <v>2.1</v>
      </c>
      <c r="G3020" s="353">
        <v>1039.8699999999999</v>
      </c>
      <c r="H3020" s="354">
        <v>3898.6</v>
      </c>
      <c r="I3020" s="354">
        <v>859.02</v>
      </c>
      <c r="J3020" s="354">
        <v>10.119999999999999</v>
      </c>
      <c r="K3020" s="354">
        <v>3029.46</v>
      </c>
      <c r="L3020" s="365">
        <v>3.4989499380732707</v>
      </c>
      <c r="M3020" s="365">
        <v>11.889550173010381</v>
      </c>
      <c r="N3020" s="365">
        <v>4.8190476190476188</v>
      </c>
      <c r="O3020" s="365">
        <v>2.9133064710011833</v>
      </c>
      <c r="P3020" s="355"/>
      <c r="Q3020" s="355"/>
      <c r="R3020" s="355">
        <v>10</v>
      </c>
    </row>
    <row r="3021" spans="1:18" ht="48">
      <c r="A3021" s="351">
        <v>41</v>
      </c>
      <c r="B3021" s="348" t="s">
        <v>5384</v>
      </c>
      <c r="C3021" s="352" t="s">
        <v>5385</v>
      </c>
      <c r="D3021" s="353">
        <v>17.73</v>
      </c>
      <c r="E3021" s="353">
        <v>17.73</v>
      </c>
      <c r="F3021" s="353"/>
      <c r="G3021" s="353"/>
      <c r="H3021" s="354">
        <v>210.82</v>
      </c>
      <c r="I3021" s="354">
        <v>210.82</v>
      </c>
      <c r="J3021" s="354"/>
      <c r="K3021" s="354"/>
      <c r="L3021" s="365">
        <v>11.890580936266215</v>
      </c>
      <c r="M3021" s="365">
        <v>11.890580936266215</v>
      </c>
      <c r="N3021" s="365" t="s">
        <v>138</v>
      </c>
      <c r="O3021" s="365" t="s">
        <v>138</v>
      </c>
      <c r="P3021" s="355"/>
      <c r="Q3021" s="355"/>
      <c r="R3021" s="355">
        <v>10</v>
      </c>
    </row>
    <row r="3022" spans="1:18" ht="48">
      <c r="A3022" s="351">
        <v>42</v>
      </c>
      <c r="B3022" s="348" t="s">
        <v>5386</v>
      </c>
      <c r="C3022" s="352" t="s">
        <v>5387</v>
      </c>
      <c r="D3022" s="353">
        <v>74.39</v>
      </c>
      <c r="E3022" s="353">
        <v>74.39</v>
      </c>
      <c r="F3022" s="353"/>
      <c r="G3022" s="353"/>
      <c r="H3022" s="354">
        <v>884.47</v>
      </c>
      <c r="I3022" s="354">
        <v>884.47</v>
      </c>
      <c r="J3022" s="354"/>
      <c r="K3022" s="354"/>
      <c r="L3022" s="365">
        <v>11.889635703723618</v>
      </c>
      <c r="M3022" s="365">
        <v>11.889635703723618</v>
      </c>
      <c r="N3022" s="365" t="s">
        <v>138</v>
      </c>
      <c r="O3022" s="365" t="s">
        <v>138</v>
      </c>
      <c r="P3022" s="355"/>
      <c r="Q3022" s="355"/>
      <c r="R3022" s="355">
        <v>10</v>
      </c>
    </row>
    <row r="3023" spans="1:18" ht="48">
      <c r="A3023" s="351">
        <v>43</v>
      </c>
      <c r="B3023" s="348" t="s">
        <v>5388</v>
      </c>
      <c r="C3023" s="352" t="s">
        <v>5389</v>
      </c>
      <c r="D3023" s="353">
        <v>88.86</v>
      </c>
      <c r="E3023" s="353">
        <v>88.86</v>
      </c>
      <c r="F3023" s="353"/>
      <c r="G3023" s="353"/>
      <c r="H3023" s="354">
        <v>1056.52</v>
      </c>
      <c r="I3023" s="354">
        <v>1056.52</v>
      </c>
      <c r="J3023" s="354"/>
      <c r="K3023" s="354"/>
      <c r="L3023" s="365">
        <v>11.889714157101057</v>
      </c>
      <c r="M3023" s="365">
        <v>11.889714157101057</v>
      </c>
      <c r="N3023" s="365" t="s">
        <v>138</v>
      </c>
      <c r="O3023" s="365" t="s">
        <v>138</v>
      </c>
      <c r="P3023" s="355"/>
      <c r="Q3023" s="355"/>
      <c r="R3023" s="355">
        <v>10</v>
      </c>
    </row>
    <row r="3024" spans="1:18" ht="48">
      <c r="A3024" s="351">
        <v>44</v>
      </c>
      <c r="B3024" s="348" t="s">
        <v>5390</v>
      </c>
      <c r="C3024" s="352" t="s">
        <v>5391</v>
      </c>
      <c r="D3024" s="353">
        <v>79.989999999999995</v>
      </c>
      <c r="E3024" s="353">
        <v>79.989999999999995</v>
      </c>
      <c r="F3024" s="353"/>
      <c r="G3024" s="353"/>
      <c r="H3024" s="354">
        <v>951.11</v>
      </c>
      <c r="I3024" s="354">
        <v>951.11</v>
      </c>
      <c r="J3024" s="354"/>
      <c r="K3024" s="354"/>
      <c r="L3024" s="365">
        <v>11.890361295161895</v>
      </c>
      <c r="M3024" s="365">
        <v>11.890361295161895</v>
      </c>
      <c r="N3024" s="365" t="s">
        <v>138</v>
      </c>
      <c r="O3024" s="365" t="s">
        <v>138</v>
      </c>
      <c r="P3024" s="355"/>
      <c r="Q3024" s="355"/>
      <c r="R3024" s="355">
        <v>10</v>
      </c>
    </row>
    <row r="3025" spans="1:18" ht="48">
      <c r="A3025" s="351">
        <v>45</v>
      </c>
      <c r="B3025" s="348" t="s">
        <v>5392</v>
      </c>
      <c r="C3025" s="352" t="s">
        <v>5393</v>
      </c>
      <c r="D3025" s="353">
        <v>55.54</v>
      </c>
      <c r="E3025" s="353">
        <v>55.54</v>
      </c>
      <c r="F3025" s="353"/>
      <c r="G3025" s="353"/>
      <c r="H3025" s="354">
        <v>660.32</v>
      </c>
      <c r="I3025" s="354">
        <v>660.32</v>
      </c>
      <c r="J3025" s="354"/>
      <c r="K3025" s="354"/>
      <c r="L3025" s="365">
        <v>11.889088944904575</v>
      </c>
      <c r="M3025" s="365">
        <v>11.889088944904575</v>
      </c>
      <c r="N3025" s="365" t="s">
        <v>138</v>
      </c>
      <c r="O3025" s="365" t="s">
        <v>138</v>
      </c>
      <c r="P3025" s="355"/>
      <c r="Q3025" s="355"/>
      <c r="R3025" s="355">
        <v>10</v>
      </c>
    </row>
    <row r="3026" spans="1:18" ht="60">
      <c r="A3026" s="351">
        <v>46</v>
      </c>
      <c r="B3026" s="348" t="s">
        <v>5394</v>
      </c>
      <c r="C3026" s="352" t="s">
        <v>5395</v>
      </c>
      <c r="D3026" s="353">
        <v>99.62</v>
      </c>
      <c r="E3026" s="353">
        <v>21.09</v>
      </c>
      <c r="F3026" s="353">
        <v>2.1</v>
      </c>
      <c r="G3026" s="353">
        <v>76.430000000000007</v>
      </c>
      <c r="H3026" s="354">
        <v>532</v>
      </c>
      <c r="I3026" s="354">
        <v>250.8</v>
      </c>
      <c r="J3026" s="354">
        <v>10.119999999999999</v>
      </c>
      <c r="K3026" s="354">
        <v>271.08</v>
      </c>
      <c r="L3026" s="365">
        <v>5.3402931138325638</v>
      </c>
      <c r="M3026" s="365">
        <v>11.891891891891893</v>
      </c>
      <c r="N3026" s="365">
        <v>4.8190476190476188</v>
      </c>
      <c r="O3026" s="365">
        <v>3.546774826638754</v>
      </c>
      <c r="P3026" s="355"/>
      <c r="Q3026" s="355"/>
      <c r="R3026" s="355">
        <v>10</v>
      </c>
    </row>
    <row r="3027" spans="1:18" ht="60">
      <c r="A3027" s="351">
        <v>47</v>
      </c>
      <c r="B3027" s="348" t="s">
        <v>5396</v>
      </c>
      <c r="C3027" s="352" t="s">
        <v>5397</v>
      </c>
      <c r="D3027" s="353">
        <v>1207.57</v>
      </c>
      <c r="E3027" s="353">
        <v>79.989999999999995</v>
      </c>
      <c r="F3027" s="353">
        <v>1.05</v>
      </c>
      <c r="G3027" s="353">
        <v>1126.53</v>
      </c>
      <c r="H3027" s="354">
        <v>4238.08</v>
      </c>
      <c r="I3027" s="354">
        <v>951.11</v>
      </c>
      <c r="J3027" s="354">
        <v>5.0599999999999996</v>
      </c>
      <c r="K3027" s="354">
        <v>3281.91</v>
      </c>
      <c r="L3027" s="365">
        <v>3.5095936467451163</v>
      </c>
      <c r="M3027" s="365">
        <v>11.890361295161895</v>
      </c>
      <c r="N3027" s="365">
        <v>4.8190476190476188</v>
      </c>
      <c r="O3027" s="365">
        <v>2.9132912572235092</v>
      </c>
      <c r="P3027" s="355"/>
      <c r="Q3027" s="355"/>
      <c r="R3027" s="355">
        <v>10</v>
      </c>
    </row>
    <row r="3028" spans="1:18" ht="60">
      <c r="A3028" s="351">
        <v>48</v>
      </c>
      <c r="B3028" s="348" t="s">
        <v>5398</v>
      </c>
      <c r="C3028" s="352" t="s">
        <v>5399</v>
      </c>
      <c r="D3028" s="353">
        <v>1582.63</v>
      </c>
      <c r="E3028" s="353">
        <v>91.1</v>
      </c>
      <c r="F3028" s="353">
        <v>1.05</v>
      </c>
      <c r="G3028" s="353">
        <v>1490.48</v>
      </c>
      <c r="H3028" s="354">
        <v>5430.45</v>
      </c>
      <c r="I3028" s="354">
        <v>1083.17</v>
      </c>
      <c r="J3028" s="354">
        <v>5.0599999999999996</v>
      </c>
      <c r="K3028" s="354">
        <v>4342.22</v>
      </c>
      <c r="L3028" s="365">
        <v>3.4312821063672492</v>
      </c>
      <c r="M3028" s="365">
        <v>11.889901207464327</v>
      </c>
      <c r="N3028" s="365">
        <v>4.8190476190476188</v>
      </c>
      <c r="O3028" s="365">
        <v>2.9133030969888898</v>
      </c>
      <c r="P3028" s="355"/>
      <c r="Q3028" s="355"/>
      <c r="R3028" s="355">
        <v>10</v>
      </c>
    </row>
    <row r="3029" spans="1:18" ht="60">
      <c r="A3029" s="351">
        <v>49</v>
      </c>
      <c r="B3029" s="348" t="s">
        <v>5400</v>
      </c>
      <c r="C3029" s="352" t="s">
        <v>5401</v>
      </c>
      <c r="D3029" s="353">
        <v>1159.99</v>
      </c>
      <c r="E3029" s="353">
        <v>83.35</v>
      </c>
      <c r="F3029" s="353">
        <v>2.1</v>
      </c>
      <c r="G3029" s="353">
        <v>1074.54</v>
      </c>
      <c r="H3029" s="354">
        <v>4131.6499999999996</v>
      </c>
      <c r="I3029" s="354">
        <v>991.09</v>
      </c>
      <c r="J3029" s="354">
        <v>10.119999999999999</v>
      </c>
      <c r="K3029" s="354">
        <v>3130.44</v>
      </c>
      <c r="L3029" s="365">
        <v>3.5617979465340217</v>
      </c>
      <c r="M3029" s="365">
        <v>11.890701859628075</v>
      </c>
      <c r="N3029" s="365">
        <v>4.8190476190476188</v>
      </c>
      <c r="O3029" s="365">
        <v>2.9132838237757555</v>
      </c>
      <c r="P3029" s="355"/>
      <c r="Q3029" s="355"/>
      <c r="R3029" s="355">
        <v>10</v>
      </c>
    </row>
    <row r="3030" spans="1:18" ht="60">
      <c r="A3030" s="356">
        <v>50</v>
      </c>
      <c r="B3030" s="357" t="s">
        <v>5402</v>
      </c>
      <c r="C3030" s="358" t="s">
        <v>5403</v>
      </c>
      <c r="D3030" s="359">
        <v>1101.99</v>
      </c>
      <c r="E3030" s="359">
        <v>60.02</v>
      </c>
      <c r="F3030" s="359">
        <v>2.1</v>
      </c>
      <c r="G3030" s="359">
        <v>1039.8699999999999</v>
      </c>
      <c r="H3030" s="360">
        <v>3753.21</v>
      </c>
      <c r="I3030" s="360">
        <v>713.63</v>
      </c>
      <c r="J3030" s="360">
        <v>10.119999999999999</v>
      </c>
      <c r="K3030" s="360">
        <v>3029.46</v>
      </c>
      <c r="L3030" s="366">
        <v>3.4058476029728038</v>
      </c>
      <c r="M3030" s="366">
        <v>11.889870043318894</v>
      </c>
      <c r="N3030" s="366">
        <v>4.8190476190476188</v>
      </c>
      <c r="O3030" s="366">
        <v>2.9133064710011833</v>
      </c>
      <c r="P3030" s="361"/>
      <c r="Q3030" s="361"/>
      <c r="R3030" s="361">
        <v>10</v>
      </c>
    </row>
    <row r="3031" spans="1:18" ht="12.75">
      <c r="A3031" s="101" t="s">
        <v>5404</v>
      </c>
      <c r="B3031" s="100"/>
      <c r="C3031" s="100"/>
      <c r="D3031" s="100"/>
      <c r="E3031" s="100"/>
      <c r="F3031" s="100"/>
      <c r="G3031" s="100"/>
      <c r="H3031" s="100"/>
      <c r="I3031" s="100"/>
      <c r="J3031" s="100"/>
      <c r="K3031" s="100"/>
      <c r="L3031" s="100"/>
      <c r="M3031" s="100"/>
      <c r="N3031" s="100"/>
      <c r="O3031" s="100"/>
      <c r="P3031" s="100"/>
      <c r="Q3031" s="100"/>
      <c r="R3031" s="100"/>
    </row>
    <row r="3032" spans="1:18" ht="48">
      <c r="A3032" s="351">
        <v>51</v>
      </c>
      <c r="B3032" s="348" t="s">
        <v>5405</v>
      </c>
      <c r="C3032" s="352" t="s">
        <v>5406</v>
      </c>
      <c r="D3032" s="353">
        <v>33.39</v>
      </c>
      <c r="E3032" s="353">
        <v>23.3</v>
      </c>
      <c r="F3032" s="353">
        <v>10.09</v>
      </c>
      <c r="G3032" s="353"/>
      <c r="H3032" s="354">
        <v>384.58</v>
      </c>
      <c r="I3032" s="354">
        <v>277.02999999999997</v>
      </c>
      <c r="J3032" s="354">
        <v>107.55</v>
      </c>
      <c r="K3032" s="354"/>
      <c r="L3032" s="365">
        <v>11.517819706498951</v>
      </c>
      <c r="M3032" s="365">
        <v>11.889699570815448</v>
      </c>
      <c r="N3032" s="365">
        <v>10.659068384539147</v>
      </c>
      <c r="O3032" s="365" t="s">
        <v>138</v>
      </c>
      <c r="P3032" s="355"/>
      <c r="Q3032" s="355"/>
      <c r="R3032" s="355">
        <v>11</v>
      </c>
    </row>
    <row r="3033" spans="1:18" ht="48">
      <c r="A3033" s="351">
        <v>52</v>
      </c>
      <c r="B3033" s="348" t="s">
        <v>5407</v>
      </c>
      <c r="C3033" s="352" t="s">
        <v>5408</v>
      </c>
      <c r="D3033" s="353">
        <v>42.71</v>
      </c>
      <c r="E3033" s="353">
        <v>32.619999999999997</v>
      </c>
      <c r="F3033" s="353">
        <v>10.09</v>
      </c>
      <c r="G3033" s="353"/>
      <c r="H3033" s="354">
        <v>495.39</v>
      </c>
      <c r="I3033" s="354">
        <v>387.84</v>
      </c>
      <c r="J3033" s="354">
        <v>107.55</v>
      </c>
      <c r="K3033" s="354"/>
      <c r="L3033" s="365">
        <v>11.598922968859751</v>
      </c>
      <c r="M3033" s="365">
        <v>11.889638258736971</v>
      </c>
      <c r="N3033" s="365">
        <v>10.659068384539147</v>
      </c>
      <c r="O3033" s="365" t="s">
        <v>138</v>
      </c>
      <c r="P3033" s="355"/>
      <c r="Q3033" s="355"/>
      <c r="R3033" s="355">
        <v>11</v>
      </c>
    </row>
    <row r="3034" spans="1:18" ht="48">
      <c r="A3034" s="351">
        <v>53</v>
      </c>
      <c r="B3034" s="348" t="s">
        <v>5409</v>
      </c>
      <c r="C3034" s="352" t="s">
        <v>5410</v>
      </c>
      <c r="D3034" s="353">
        <v>42.02</v>
      </c>
      <c r="E3034" s="353">
        <v>25.63</v>
      </c>
      <c r="F3034" s="353">
        <v>16.39</v>
      </c>
      <c r="G3034" s="353"/>
      <c r="H3034" s="354">
        <v>479.3</v>
      </c>
      <c r="I3034" s="354">
        <v>304.73</v>
      </c>
      <c r="J3034" s="354">
        <v>174.57</v>
      </c>
      <c r="K3034" s="354"/>
      <c r="L3034" s="365">
        <v>11.406473108043787</v>
      </c>
      <c r="M3034" s="365">
        <v>11.88958252048381</v>
      </c>
      <c r="N3034" s="365">
        <v>10.651006711409396</v>
      </c>
      <c r="O3034" s="365" t="s">
        <v>138</v>
      </c>
      <c r="P3034" s="355"/>
      <c r="Q3034" s="355"/>
      <c r="R3034" s="355">
        <v>11</v>
      </c>
    </row>
    <row r="3035" spans="1:18" ht="48">
      <c r="A3035" s="351">
        <v>54</v>
      </c>
      <c r="B3035" s="348" t="s">
        <v>5411</v>
      </c>
      <c r="C3035" s="352" t="s">
        <v>5412</v>
      </c>
      <c r="D3035" s="353">
        <v>35.72</v>
      </c>
      <c r="E3035" s="353">
        <v>25.63</v>
      </c>
      <c r="F3035" s="353">
        <v>10.09</v>
      </c>
      <c r="G3035" s="353"/>
      <c r="H3035" s="354">
        <v>412.28</v>
      </c>
      <c r="I3035" s="354">
        <v>304.73</v>
      </c>
      <c r="J3035" s="354">
        <v>107.55</v>
      </c>
      <c r="K3035" s="354"/>
      <c r="L3035" s="365">
        <v>11.541993281075028</v>
      </c>
      <c r="M3035" s="365">
        <v>11.88958252048381</v>
      </c>
      <c r="N3035" s="365">
        <v>10.659068384539147</v>
      </c>
      <c r="O3035" s="365" t="s">
        <v>138</v>
      </c>
      <c r="P3035" s="355"/>
      <c r="Q3035" s="355"/>
      <c r="R3035" s="355">
        <v>11</v>
      </c>
    </row>
    <row r="3036" spans="1:18" ht="48">
      <c r="A3036" s="351">
        <v>55</v>
      </c>
      <c r="B3036" s="348" t="s">
        <v>5413</v>
      </c>
      <c r="C3036" s="352" t="s">
        <v>5414</v>
      </c>
      <c r="D3036" s="353">
        <v>32.979999999999997</v>
      </c>
      <c r="E3036" s="353">
        <v>16.59</v>
      </c>
      <c r="F3036" s="353">
        <v>16.39</v>
      </c>
      <c r="G3036" s="353"/>
      <c r="H3036" s="354">
        <v>371.81</v>
      </c>
      <c r="I3036" s="354">
        <v>197.24</v>
      </c>
      <c r="J3036" s="354">
        <v>174.57</v>
      </c>
      <c r="K3036" s="354"/>
      <c r="L3036" s="365">
        <v>11.273802304426926</v>
      </c>
      <c r="M3036" s="365">
        <v>11.889089813140446</v>
      </c>
      <c r="N3036" s="365">
        <v>10.651006711409396</v>
      </c>
      <c r="O3036" s="365" t="s">
        <v>138</v>
      </c>
      <c r="P3036" s="355"/>
      <c r="Q3036" s="355"/>
      <c r="R3036" s="355">
        <v>11</v>
      </c>
    </row>
    <row r="3037" spans="1:18" ht="48">
      <c r="A3037" s="351">
        <v>56</v>
      </c>
      <c r="B3037" s="348" t="s">
        <v>5415</v>
      </c>
      <c r="C3037" s="352" t="s">
        <v>5416</v>
      </c>
      <c r="D3037" s="353">
        <v>52.09</v>
      </c>
      <c r="E3037" s="353">
        <v>30.29</v>
      </c>
      <c r="F3037" s="353">
        <v>21.8</v>
      </c>
      <c r="G3037" s="353"/>
      <c r="H3037" s="354">
        <v>592.38</v>
      </c>
      <c r="I3037" s="354">
        <v>360.13</v>
      </c>
      <c r="J3037" s="354">
        <v>232.25</v>
      </c>
      <c r="K3037" s="354"/>
      <c r="L3037" s="365">
        <v>11.372240353234785</v>
      </c>
      <c r="M3037" s="365">
        <v>11.889402443050512</v>
      </c>
      <c r="N3037" s="365">
        <v>10.653669724770642</v>
      </c>
      <c r="O3037" s="365" t="s">
        <v>138</v>
      </c>
      <c r="P3037" s="355"/>
      <c r="Q3037" s="355"/>
      <c r="R3037" s="355">
        <v>11</v>
      </c>
    </row>
    <row r="3038" spans="1:18" ht="48">
      <c r="A3038" s="356">
        <v>57</v>
      </c>
      <c r="B3038" s="357" t="s">
        <v>5417</v>
      </c>
      <c r="C3038" s="358" t="s">
        <v>5418</v>
      </c>
      <c r="D3038" s="359">
        <v>43.7</v>
      </c>
      <c r="E3038" s="359">
        <v>16.78</v>
      </c>
      <c r="F3038" s="359">
        <v>26.92</v>
      </c>
      <c r="G3038" s="359"/>
      <c r="H3038" s="360">
        <v>486.26</v>
      </c>
      <c r="I3038" s="360">
        <v>199.46</v>
      </c>
      <c r="J3038" s="360">
        <v>286.8</v>
      </c>
      <c r="K3038" s="360"/>
      <c r="L3038" s="366">
        <v>11.127231121281463</v>
      </c>
      <c r="M3038" s="366">
        <v>11.886769964243147</v>
      </c>
      <c r="N3038" s="366">
        <v>10.653789004457652</v>
      </c>
      <c r="O3038" s="366" t="s">
        <v>138</v>
      </c>
      <c r="P3038" s="361"/>
      <c r="Q3038" s="361"/>
      <c r="R3038" s="361">
        <v>11</v>
      </c>
    </row>
    <row r="3039" spans="1:18" ht="12.75">
      <c r="A3039" s="101" t="s">
        <v>5419</v>
      </c>
      <c r="B3039" s="100"/>
      <c r="C3039" s="100"/>
      <c r="D3039" s="100"/>
      <c r="E3039" s="100"/>
      <c r="F3039" s="100"/>
      <c r="G3039" s="100"/>
      <c r="H3039" s="100"/>
      <c r="I3039" s="100"/>
      <c r="J3039" s="100"/>
      <c r="K3039" s="100"/>
      <c r="L3039" s="100"/>
      <c r="M3039" s="100"/>
      <c r="N3039" s="100"/>
      <c r="O3039" s="100"/>
      <c r="P3039" s="100"/>
      <c r="Q3039" s="100"/>
      <c r="R3039" s="100"/>
    </row>
    <row r="3040" spans="1:18" ht="24">
      <c r="A3040" s="351">
        <v>58</v>
      </c>
      <c r="B3040" s="348" t="s">
        <v>5420</v>
      </c>
      <c r="C3040" s="352" t="s">
        <v>5421</v>
      </c>
      <c r="D3040" s="353">
        <v>29.36</v>
      </c>
      <c r="E3040" s="353">
        <v>29.36</v>
      </c>
      <c r="F3040" s="353"/>
      <c r="G3040" s="353"/>
      <c r="H3040" s="354">
        <v>349.05</v>
      </c>
      <c r="I3040" s="354">
        <v>349.05</v>
      </c>
      <c r="J3040" s="354"/>
      <c r="K3040" s="354"/>
      <c r="L3040" s="365">
        <v>11.888623978201636</v>
      </c>
      <c r="M3040" s="365">
        <v>11.888623978201636</v>
      </c>
      <c r="N3040" s="365" t="s">
        <v>138</v>
      </c>
      <c r="O3040" s="365" t="s">
        <v>138</v>
      </c>
      <c r="P3040" s="355"/>
      <c r="Q3040" s="355"/>
      <c r="R3040" s="355">
        <v>12</v>
      </c>
    </row>
    <row r="3041" spans="1:18" ht="24">
      <c r="A3041" s="351">
        <v>59</v>
      </c>
      <c r="B3041" s="348" t="s">
        <v>5422</v>
      </c>
      <c r="C3041" s="352" t="s">
        <v>5423</v>
      </c>
      <c r="D3041" s="353">
        <v>32.15</v>
      </c>
      <c r="E3041" s="353">
        <v>32.15</v>
      </c>
      <c r="F3041" s="353"/>
      <c r="G3041" s="353"/>
      <c r="H3041" s="354">
        <v>382.29</v>
      </c>
      <c r="I3041" s="354">
        <v>382.29</v>
      </c>
      <c r="J3041" s="354"/>
      <c r="K3041" s="354"/>
      <c r="L3041" s="365">
        <v>11.890824261275274</v>
      </c>
      <c r="M3041" s="365">
        <v>11.890824261275274</v>
      </c>
      <c r="N3041" s="365" t="s">
        <v>138</v>
      </c>
      <c r="O3041" s="365" t="s">
        <v>138</v>
      </c>
      <c r="P3041" s="355"/>
      <c r="Q3041" s="355"/>
      <c r="R3041" s="355">
        <v>12</v>
      </c>
    </row>
    <row r="3042" spans="1:18" ht="24">
      <c r="A3042" s="351">
        <v>60</v>
      </c>
      <c r="B3042" s="348" t="s">
        <v>5424</v>
      </c>
      <c r="C3042" s="352" t="s">
        <v>5425</v>
      </c>
      <c r="D3042" s="353">
        <v>26.56</v>
      </c>
      <c r="E3042" s="353">
        <v>26.56</v>
      </c>
      <c r="F3042" s="353"/>
      <c r="G3042" s="353"/>
      <c r="H3042" s="354">
        <v>315.81</v>
      </c>
      <c r="I3042" s="354">
        <v>315.81</v>
      </c>
      <c r="J3042" s="354"/>
      <c r="K3042" s="354"/>
      <c r="L3042" s="365">
        <v>11.890436746987952</v>
      </c>
      <c r="M3042" s="365">
        <v>11.890436746987952</v>
      </c>
      <c r="N3042" s="365" t="s">
        <v>138</v>
      </c>
      <c r="O3042" s="365" t="s">
        <v>138</v>
      </c>
      <c r="P3042" s="355"/>
      <c r="Q3042" s="355"/>
      <c r="R3042" s="355">
        <v>12</v>
      </c>
    </row>
    <row r="3043" spans="1:18" ht="36">
      <c r="A3043" s="351">
        <v>61</v>
      </c>
      <c r="B3043" s="348" t="s">
        <v>5426</v>
      </c>
      <c r="C3043" s="352" t="s">
        <v>5427</v>
      </c>
      <c r="D3043" s="353">
        <v>32.15</v>
      </c>
      <c r="E3043" s="353">
        <v>32.15</v>
      </c>
      <c r="F3043" s="353"/>
      <c r="G3043" s="353"/>
      <c r="H3043" s="354">
        <v>382.29</v>
      </c>
      <c r="I3043" s="354">
        <v>382.29</v>
      </c>
      <c r="J3043" s="354"/>
      <c r="K3043" s="354"/>
      <c r="L3043" s="365">
        <v>11.890824261275274</v>
      </c>
      <c r="M3043" s="365">
        <v>11.890824261275274</v>
      </c>
      <c r="N3043" s="365" t="s">
        <v>138</v>
      </c>
      <c r="O3043" s="365" t="s">
        <v>138</v>
      </c>
      <c r="P3043" s="355"/>
      <c r="Q3043" s="355"/>
      <c r="R3043" s="355">
        <v>12</v>
      </c>
    </row>
    <row r="3044" spans="1:18" ht="24">
      <c r="A3044" s="351">
        <v>62</v>
      </c>
      <c r="B3044" s="348" t="s">
        <v>5428</v>
      </c>
      <c r="C3044" s="352" t="s">
        <v>5429</v>
      </c>
      <c r="D3044" s="353">
        <v>23.77</v>
      </c>
      <c r="E3044" s="353">
        <v>23.77</v>
      </c>
      <c r="F3044" s="353"/>
      <c r="G3044" s="353"/>
      <c r="H3044" s="354">
        <v>282.57</v>
      </c>
      <c r="I3044" s="354">
        <v>282.57</v>
      </c>
      <c r="J3044" s="354"/>
      <c r="K3044" s="354"/>
      <c r="L3044" s="365">
        <v>11.887673538073201</v>
      </c>
      <c r="M3044" s="365">
        <v>11.887673538073201</v>
      </c>
      <c r="N3044" s="365" t="s">
        <v>138</v>
      </c>
      <c r="O3044" s="365" t="s">
        <v>138</v>
      </c>
      <c r="P3044" s="355"/>
      <c r="Q3044" s="355"/>
      <c r="R3044" s="355">
        <v>12</v>
      </c>
    </row>
    <row r="3045" spans="1:18" ht="36">
      <c r="A3045" s="351">
        <v>63</v>
      </c>
      <c r="B3045" s="348" t="s">
        <v>5430</v>
      </c>
      <c r="C3045" s="352" t="s">
        <v>5431</v>
      </c>
      <c r="D3045" s="353">
        <v>36.35</v>
      </c>
      <c r="E3045" s="353">
        <v>36.35</v>
      </c>
      <c r="F3045" s="353"/>
      <c r="G3045" s="353"/>
      <c r="H3045" s="354">
        <v>432.16</v>
      </c>
      <c r="I3045" s="354">
        <v>432.16</v>
      </c>
      <c r="J3045" s="354"/>
      <c r="K3045" s="354"/>
      <c r="L3045" s="365">
        <v>11.888858321870702</v>
      </c>
      <c r="M3045" s="365">
        <v>11.888858321870702</v>
      </c>
      <c r="N3045" s="365" t="s">
        <v>138</v>
      </c>
      <c r="O3045" s="365" t="s">
        <v>138</v>
      </c>
      <c r="P3045" s="355"/>
      <c r="Q3045" s="355"/>
      <c r="R3045" s="355">
        <v>12</v>
      </c>
    </row>
    <row r="3046" spans="1:18" ht="36">
      <c r="A3046" s="356">
        <v>64</v>
      </c>
      <c r="B3046" s="357" t="s">
        <v>5432</v>
      </c>
      <c r="C3046" s="358" t="s">
        <v>5433</v>
      </c>
      <c r="D3046" s="359">
        <v>48.93</v>
      </c>
      <c r="E3046" s="359">
        <v>48.93</v>
      </c>
      <c r="F3046" s="359"/>
      <c r="G3046" s="359"/>
      <c r="H3046" s="360">
        <v>581.75</v>
      </c>
      <c r="I3046" s="360">
        <v>581.75</v>
      </c>
      <c r="J3046" s="360"/>
      <c r="K3046" s="360"/>
      <c r="L3046" s="366">
        <v>11.88943388514204</v>
      </c>
      <c r="M3046" s="366">
        <v>11.88943388514204</v>
      </c>
      <c r="N3046" s="366" t="s">
        <v>138</v>
      </c>
      <c r="O3046" s="366" t="s">
        <v>138</v>
      </c>
      <c r="P3046" s="361"/>
      <c r="Q3046" s="361"/>
      <c r="R3046" s="361">
        <v>12</v>
      </c>
    </row>
    <row r="3047" spans="1:18" ht="12.75">
      <c r="A3047" s="101" t="s">
        <v>5434</v>
      </c>
      <c r="B3047" s="100"/>
      <c r="C3047" s="100"/>
      <c r="D3047" s="100"/>
      <c r="E3047" s="100"/>
      <c r="F3047" s="100"/>
      <c r="G3047" s="100"/>
      <c r="H3047" s="100"/>
      <c r="I3047" s="100"/>
      <c r="J3047" s="100"/>
      <c r="K3047" s="100"/>
      <c r="L3047" s="100"/>
      <c r="M3047" s="100"/>
      <c r="N3047" s="100"/>
      <c r="O3047" s="100"/>
      <c r="P3047" s="100"/>
      <c r="Q3047" s="100"/>
      <c r="R3047" s="100"/>
    </row>
    <row r="3048" spans="1:18">
      <c r="A3048" s="356">
        <v>65</v>
      </c>
      <c r="B3048" s="357" t="s">
        <v>5435</v>
      </c>
      <c r="C3048" s="358" t="s">
        <v>5436</v>
      </c>
      <c r="D3048" s="359">
        <v>625.80999999999995</v>
      </c>
      <c r="E3048" s="359">
        <v>158.11000000000001</v>
      </c>
      <c r="F3048" s="359">
        <v>467.7</v>
      </c>
      <c r="G3048" s="359"/>
      <c r="H3048" s="360">
        <v>4819.3</v>
      </c>
      <c r="I3048" s="360">
        <v>1880.01</v>
      </c>
      <c r="J3048" s="360">
        <v>2939.29</v>
      </c>
      <c r="K3048" s="360"/>
      <c r="L3048" s="366">
        <v>7.7008996340742408</v>
      </c>
      <c r="M3048" s="366">
        <v>11.890519258743911</v>
      </c>
      <c r="N3048" s="366">
        <v>6.2845627539020743</v>
      </c>
      <c r="O3048" s="366" t="s">
        <v>138</v>
      </c>
      <c r="P3048" s="361"/>
      <c r="Q3048" s="361"/>
      <c r="R3048" s="361">
        <v>13</v>
      </c>
    </row>
    <row r="3049" spans="1:18" ht="12.75">
      <c r="A3049" s="101" t="s">
        <v>5437</v>
      </c>
      <c r="B3049" s="100"/>
      <c r="C3049" s="100"/>
      <c r="D3049" s="100"/>
      <c r="E3049" s="100"/>
      <c r="F3049" s="100"/>
      <c r="G3049" s="100"/>
      <c r="H3049" s="100"/>
      <c r="I3049" s="100"/>
      <c r="J3049" s="100"/>
      <c r="K3049" s="100"/>
      <c r="L3049" s="100"/>
      <c r="M3049" s="100"/>
      <c r="N3049" s="100"/>
      <c r="O3049" s="100"/>
      <c r="P3049" s="100"/>
      <c r="Q3049" s="100"/>
      <c r="R3049" s="100"/>
    </row>
    <row r="3050" spans="1:18">
      <c r="A3050" s="351">
        <v>66</v>
      </c>
      <c r="B3050" s="348" t="s">
        <v>5438</v>
      </c>
      <c r="C3050" s="352" t="s">
        <v>5439</v>
      </c>
      <c r="D3050" s="353">
        <v>213.23</v>
      </c>
      <c r="E3050" s="353">
        <v>26.43</v>
      </c>
      <c r="F3050" s="353"/>
      <c r="G3050" s="353">
        <v>186.8</v>
      </c>
      <c r="H3050" s="354">
        <v>1686.67</v>
      </c>
      <c r="I3050" s="354">
        <v>314.23</v>
      </c>
      <c r="J3050" s="354"/>
      <c r="K3050" s="354">
        <v>1372.44</v>
      </c>
      <c r="L3050" s="365">
        <v>7.9100970782722886</v>
      </c>
      <c r="M3050" s="365">
        <v>11.889141127506623</v>
      </c>
      <c r="N3050" s="365" t="s">
        <v>138</v>
      </c>
      <c r="O3050" s="365">
        <v>7.3471092077087796</v>
      </c>
      <c r="P3050" s="355"/>
      <c r="Q3050" s="355"/>
      <c r="R3050" s="355">
        <v>14</v>
      </c>
    </row>
    <row r="3051" spans="1:18" ht="12.75">
      <c r="A3051" s="351"/>
      <c r="B3051" s="348"/>
      <c r="C3051" s="352"/>
      <c r="D3051" s="353"/>
      <c r="E3051" s="353"/>
      <c r="F3051" s="353"/>
      <c r="G3051" s="353"/>
      <c r="H3051" s="354"/>
      <c r="I3051" s="354"/>
      <c r="J3051" s="354"/>
      <c r="K3051" s="354"/>
      <c r="L3051" s="365"/>
      <c r="M3051" s="365"/>
      <c r="N3051" s="365"/>
      <c r="O3051" s="365"/>
      <c r="P3051" s="347"/>
      <c r="Q3051" s="347"/>
      <c r="R3051" s="347"/>
    </row>
    <row r="3052" spans="1:18">
      <c r="A3052" s="355"/>
      <c r="B3052" s="51"/>
      <c r="C3052" s="355"/>
      <c r="D3052" s="355"/>
      <c r="E3052" s="355"/>
      <c r="F3052" s="355"/>
      <c r="G3052" s="355"/>
      <c r="H3052" s="52"/>
      <c r="I3052" s="52"/>
      <c r="J3052" s="52"/>
      <c r="K3052" s="52"/>
      <c r="L3052" s="367"/>
      <c r="M3052" s="367"/>
      <c r="N3052" s="367"/>
      <c r="O3052" s="367"/>
      <c r="P3052" s="332"/>
      <c r="Q3052" s="332"/>
      <c r="R3052" s="332"/>
    </row>
    <row r="3053" spans="1:18" ht="12.75">
      <c r="A3053" s="100" t="s">
        <v>63</v>
      </c>
      <c r="B3053" s="100"/>
      <c r="C3053" s="100"/>
      <c r="D3053" s="349">
        <v>104772.19</v>
      </c>
      <c r="E3053" s="349">
        <v>34208.129999999997</v>
      </c>
      <c r="F3053" s="349">
        <v>6655.38</v>
      </c>
      <c r="G3053" s="349">
        <v>63908.68</v>
      </c>
      <c r="H3053" s="350">
        <v>860767.42</v>
      </c>
      <c r="I3053" s="350">
        <v>406726.11</v>
      </c>
      <c r="J3053" s="350">
        <v>30749.15</v>
      </c>
      <c r="K3053" s="350">
        <v>423292.15999999997</v>
      </c>
      <c r="L3053" s="368">
        <v>8.2156096956644706</v>
      </c>
      <c r="M3053" s="368">
        <v>11.889749892788645</v>
      </c>
      <c r="N3053" s="368">
        <v>4.620194489270335</v>
      </c>
      <c r="O3053" s="368">
        <v>6.6233907506773724</v>
      </c>
      <c r="P3053" s="347"/>
      <c r="Q3053" s="347"/>
      <c r="R3053" s="347"/>
    </row>
    <row r="3054" spans="1:18">
      <c r="A3054" s="355"/>
      <c r="B3054" s="51"/>
      <c r="C3054" s="355"/>
      <c r="D3054" s="355"/>
      <c r="E3054" s="355"/>
      <c r="F3054" s="355"/>
      <c r="G3054" s="355"/>
      <c r="H3054" s="52"/>
      <c r="I3054" s="52"/>
      <c r="J3054" s="52"/>
      <c r="K3054" s="52"/>
      <c r="L3054" s="367"/>
      <c r="M3054" s="367"/>
      <c r="N3054" s="367"/>
      <c r="O3054" s="367"/>
    </row>
  </sheetData>
  <mergeCells count="527">
    <mergeCell ref="A3013:R3013"/>
    <mergeCell ref="A3053:C3053"/>
    <mergeCell ref="A2971:R2971"/>
    <mergeCell ref="A2984:R2984"/>
    <mergeCell ref="A2991:R2991"/>
    <mergeCell ref="A2996:R2996"/>
    <mergeCell ref="A3002:R3002"/>
    <mergeCell ref="A3004:R3004"/>
    <mergeCell ref="A3006:R3006"/>
    <mergeCell ref="A3009:R3009"/>
    <mergeCell ref="A3015:R3015"/>
    <mergeCell ref="A3031:R3031"/>
    <mergeCell ref="A3039:R3039"/>
    <mergeCell ref="A3047:R3047"/>
    <mergeCell ref="A3049:R3049"/>
    <mergeCell ref="A2968:C2968"/>
    <mergeCell ref="A2808:R2808"/>
    <mergeCell ref="A2813:R2813"/>
    <mergeCell ref="A2816:R2816"/>
    <mergeCell ref="A2970:O2970"/>
    <mergeCell ref="A2893:R2893"/>
    <mergeCell ref="A2823:R2823"/>
    <mergeCell ref="A2826:R2826"/>
    <mergeCell ref="A2836:R2836"/>
    <mergeCell ref="A2844:R2844"/>
    <mergeCell ref="A2849:R2849"/>
    <mergeCell ref="A2856:R2856"/>
    <mergeCell ref="A2861:R2861"/>
    <mergeCell ref="A2864:R2864"/>
    <mergeCell ref="A2866:R2866"/>
    <mergeCell ref="A2887:R2887"/>
    <mergeCell ref="A2890:R2890"/>
    <mergeCell ref="A2929:R2929"/>
    <mergeCell ref="A2900:R2900"/>
    <mergeCell ref="A2902:R2902"/>
    <mergeCell ref="A2904:R2904"/>
    <mergeCell ref="A2906:R2906"/>
    <mergeCell ref="A2908:R2908"/>
    <mergeCell ref="A2910:R2910"/>
    <mergeCell ref="A2912:R2912"/>
    <mergeCell ref="A2915:R2915"/>
    <mergeCell ref="A2918:R2918"/>
    <mergeCell ref="A2921:R2921"/>
    <mergeCell ref="A2925:R2925"/>
    <mergeCell ref="A2961:R2961"/>
    <mergeCell ref="A2932:R2932"/>
    <mergeCell ref="A2938:R2938"/>
    <mergeCell ref="A2940:R2940"/>
    <mergeCell ref="A2945:R2945"/>
    <mergeCell ref="A2952:R2952"/>
    <mergeCell ref="A2958:R2958"/>
    <mergeCell ref="A2805:C2805"/>
    <mergeCell ref="A2750:R2750"/>
    <mergeCell ref="A2756:R2756"/>
    <mergeCell ref="A2769:R2769"/>
    <mergeCell ref="A2807:O2807"/>
    <mergeCell ref="A2799:R2799"/>
    <mergeCell ref="A2801:R2801"/>
    <mergeCell ref="A2771:R2771"/>
    <mergeCell ref="A2778:R2778"/>
    <mergeCell ref="A2781:R2781"/>
    <mergeCell ref="A2783:R2783"/>
    <mergeCell ref="A2785:R2785"/>
    <mergeCell ref="A2788:R2788"/>
    <mergeCell ref="A2749:O2749"/>
    <mergeCell ref="A2791:R2791"/>
    <mergeCell ref="A2793:R2793"/>
    <mergeCell ref="A2795:R2795"/>
    <mergeCell ref="A2797:R2797"/>
    <mergeCell ref="A2311:R2311"/>
    <mergeCell ref="A2747:C2747"/>
    <mergeCell ref="A2285:R2285"/>
    <mergeCell ref="A2286:R2286"/>
    <mergeCell ref="A2292:R2292"/>
    <mergeCell ref="A2299:R2299"/>
    <mergeCell ref="A2302:R2302"/>
    <mergeCell ref="A2304:R2304"/>
    <mergeCell ref="A2306:R2306"/>
    <mergeCell ref="A2309:R2309"/>
    <mergeCell ref="A2517:R2517"/>
    <mergeCell ref="A2313:R2313"/>
    <mergeCell ref="A2316:R2316"/>
    <mergeCell ref="A2323:R2323"/>
    <mergeCell ref="A2344:R2344"/>
    <mergeCell ref="A2353:R2353"/>
    <mergeCell ref="A2372:R2372"/>
    <mergeCell ref="A2385:R2385"/>
    <mergeCell ref="A2398:R2398"/>
    <mergeCell ref="A2448:R2448"/>
    <mergeCell ref="A2479:R2479"/>
    <mergeCell ref="A2504:R2504"/>
    <mergeCell ref="A2594:R2594"/>
    <mergeCell ref="A2531:R2531"/>
    <mergeCell ref="A2539:R2539"/>
    <mergeCell ref="A2541:R2541"/>
    <mergeCell ref="A2543:R2543"/>
    <mergeCell ref="A2547:R2547"/>
    <mergeCell ref="A2549:R2549"/>
    <mergeCell ref="A2564:R2564"/>
    <mergeCell ref="A2565:R2565"/>
    <mergeCell ref="A2572:R2572"/>
    <mergeCell ref="A2579:R2579"/>
    <mergeCell ref="A2592:R2592"/>
    <mergeCell ref="A2627:R2627"/>
    <mergeCell ref="A2628:R2628"/>
    <mergeCell ref="A2635:R2635"/>
    <mergeCell ref="A2642:R2642"/>
    <mergeCell ref="A2646:R2646"/>
    <mergeCell ref="A2284:O2284"/>
    <mergeCell ref="A2735:R2735"/>
    <mergeCell ref="A2737:R2737"/>
    <mergeCell ref="A2693:R2693"/>
    <mergeCell ref="A2704:R2704"/>
    <mergeCell ref="A2711:R2711"/>
    <mergeCell ref="A2718:R2718"/>
    <mergeCell ref="A2721:R2721"/>
    <mergeCell ref="A2728:R2728"/>
    <mergeCell ref="A2653:R2653"/>
    <mergeCell ref="A2659:R2659"/>
    <mergeCell ref="A2663:R2663"/>
    <mergeCell ref="A2671:R2671"/>
    <mergeCell ref="A2673:R2673"/>
    <mergeCell ref="A2687:R2687"/>
    <mergeCell ref="A2610:R2610"/>
    <mergeCell ref="A2105:R2105"/>
    <mergeCell ref="A2282:C2282"/>
    <mergeCell ref="A2023:R2023"/>
    <mergeCell ref="A2024:R2024"/>
    <mergeCell ref="A2028:R2028"/>
    <mergeCell ref="A2032:R2032"/>
    <mergeCell ref="A2051:R2051"/>
    <mergeCell ref="A2063:R2063"/>
    <mergeCell ref="A2074:R2074"/>
    <mergeCell ref="A2101:R2101"/>
    <mergeCell ref="A2166:R2166"/>
    <mergeCell ref="A2108:R2108"/>
    <mergeCell ref="A2124:R2124"/>
    <mergeCell ref="A2127:R2127"/>
    <mergeCell ref="A2129:R2129"/>
    <mergeCell ref="A2133:R2133"/>
    <mergeCell ref="A2134:R2134"/>
    <mergeCell ref="A2138:R2138"/>
    <mergeCell ref="A2141:R2141"/>
    <mergeCell ref="A2147:R2147"/>
    <mergeCell ref="A2158:R2158"/>
    <mergeCell ref="A2162:R2162"/>
    <mergeCell ref="A2230:R2230"/>
    <mergeCell ref="A2176:R2176"/>
    <mergeCell ref="A2184:R2184"/>
    <mergeCell ref="A2189:R2189"/>
    <mergeCell ref="A2198:R2198"/>
    <mergeCell ref="A2207:R2207"/>
    <mergeCell ref="A2212:R2212"/>
    <mergeCell ref="A2214:R2214"/>
    <mergeCell ref="A2218:R2218"/>
    <mergeCell ref="A2222:R2222"/>
    <mergeCell ref="A2227:R2227"/>
    <mergeCell ref="A2229:R2229"/>
    <mergeCell ref="A2277:R2277"/>
    <mergeCell ref="A2233:R2233"/>
    <mergeCell ref="A2235:R2235"/>
    <mergeCell ref="A2251:R2251"/>
    <mergeCell ref="A2254:R2254"/>
    <mergeCell ref="A2260:R2260"/>
    <mergeCell ref="A2262:R2262"/>
    <mergeCell ref="A2264:R2264"/>
    <mergeCell ref="A2266:R2266"/>
    <mergeCell ref="A2267:R2267"/>
    <mergeCell ref="A2273:R2273"/>
    <mergeCell ref="A2276:R2276"/>
    <mergeCell ref="A2020:C2020"/>
    <mergeCell ref="A1524:R1524"/>
    <mergeCell ref="A1532:R1532"/>
    <mergeCell ref="A1540:R1540"/>
    <mergeCell ref="A2022:O2022"/>
    <mergeCell ref="A1596:R1596"/>
    <mergeCell ref="A1604:R1604"/>
    <mergeCell ref="A1612:R1612"/>
    <mergeCell ref="A1620:R1620"/>
    <mergeCell ref="A1628:R1628"/>
    <mergeCell ref="A1692:R1692"/>
    <mergeCell ref="A1700:R1700"/>
    <mergeCell ref="A1708:R1708"/>
    <mergeCell ref="A1716:R1716"/>
    <mergeCell ref="A1724:R1724"/>
    <mergeCell ref="A1788:R1788"/>
    <mergeCell ref="A1796:R1796"/>
    <mergeCell ref="A1804:R1804"/>
    <mergeCell ref="A1812:R1812"/>
    <mergeCell ref="A1820:R1820"/>
    <mergeCell ref="A1884:R1884"/>
    <mergeCell ref="A1892:R1892"/>
    <mergeCell ref="A1900:R1900"/>
    <mergeCell ref="A1907:R1907"/>
    <mergeCell ref="A1914:R1914"/>
    <mergeCell ref="A1978:R1978"/>
    <mergeCell ref="A1986:R1986"/>
    <mergeCell ref="A1994:R1994"/>
    <mergeCell ref="A2002:R2002"/>
    <mergeCell ref="A2010:R2010"/>
    <mergeCell ref="A1970:R1970"/>
    <mergeCell ref="A1962:R1962"/>
    <mergeCell ref="A1954:R1954"/>
    <mergeCell ref="A1946:R1946"/>
    <mergeCell ref="A1938:R1938"/>
    <mergeCell ref="A1930:R1930"/>
    <mergeCell ref="A1922:R1922"/>
    <mergeCell ref="A1876:R1876"/>
    <mergeCell ref="A1868:R1868"/>
    <mergeCell ref="A1860:R1860"/>
    <mergeCell ref="A1852:R1852"/>
    <mergeCell ref="A1844:R1844"/>
    <mergeCell ref="A1836:R1836"/>
    <mergeCell ref="A1828:R1828"/>
    <mergeCell ref="A1780:R1780"/>
    <mergeCell ref="A1772:R1772"/>
    <mergeCell ref="A1764:R1764"/>
    <mergeCell ref="A1756:R1756"/>
    <mergeCell ref="A1748:R1748"/>
    <mergeCell ref="A1740:R1740"/>
    <mergeCell ref="A1732:R1732"/>
    <mergeCell ref="A1684:R1684"/>
    <mergeCell ref="A1676:R1676"/>
    <mergeCell ref="A1668:R1668"/>
    <mergeCell ref="A1660:R1660"/>
    <mergeCell ref="A1652:R1652"/>
    <mergeCell ref="A1644:R1644"/>
    <mergeCell ref="A1636:R1636"/>
    <mergeCell ref="A1588:R1588"/>
    <mergeCell ref="A1580:R1580"/>
    <mergeCell ref="A1572:R1572"/>
    <mergeCell ref="A1564:R1564"/>
    <mergeCell ref="A1556:R1556"/>
    <mergeCell ref="A1548:R1548"/>
    <mergeCell ref="A1521:C1521"/>
    <mergeCell ref="A1422:R1422"/>
    <mergeCell ref="A1441:R1441"/>
    <mergeCell ref="A1460:R1460"/>
    <mergeCell ref="A1523:O1523"/>
    <mergeCell ref="A1508:R1508"/>
    <mergeCell ref="A1511:R1511"/>
    <mergeCell ref="A1515:R1515"/>
    <mergeCell ref="A1479:R1479"/>
    <mergeCell ref="A1483:R1483"/>
    <mergeCell ref="A1486:R1486"/>
    <mergeCell ref="A1490:R1490"/>
    <mergeCell ref="A1496:R1496"/>
    <mergeCell ref="A1501:R1501"/>
    <mergeCell ref="A1419:C1419"/>
    <mergeCell ref="A1097:R1097"/>
    <mergeCell ref="A1098:R1098"/>
    <mergeCell ref="A1105:R1105"/>
    <mergeCell ref="A1421:O1421"/>
    <mergeCell ref="A1193:R1193"/>
    <mergeCell ref="A1110:R1110"/>
    <mergeCell ref="A1115:R1115"/>
    <mergeCell ref="A1128:R1128"/>
    <mergeCell ref="A1133:R1133"/>
    <mergeCell ref="A1138:R1138"/>
    <mergeCell ref="A1145:R1145"/>
    <mergeCell ref="A1152:R1152"/>
    <mergeCell ref="A1171:R1171"/>
    <mergeCell ref="A1178:R1178"/>
    <mergeCell ref="A1185:R1185"/>
    <mergeCell ref="A1189:R1189"/>
    <mergeCell ref="A1293:R1293"/>
    <mergeCell ref="A1197:R1197"/>
    <mergeCell ref="A1201:R1201"/>
    <mergeCell ref="A1207:R1207"/>
    <mergeCell ref="A1213:R1213"/>
    <mergeCell ref="A1217:R1217"/>
    <mergeCell ref="A1218:R1218"/>
    <mergeCell ref="A1233:R1233"/>
    <mergeCell ref="A1240:R1240"/>
    <mergeCell ref="A1253:R1253"/>
    <mergeCell ref="A1263:R1263"/>
    <mergeCell ref="A1278:R1278"/>
    <mergeCell ref="A1360:R1360"/>
    <mergeCell ref="A1306:R1306"/>
    <mergeCell ref="A1319:R1319"/>
    <mergeCell ref="A1323:R1323"/>
    <mergeCell ref="A1324:R1324"/>
    <mergeCell ref="A1327:R1327"/>
    <mergeCell ref="A1330:R1330"/>
    <mergeCell ref="A1337:R1337"/>
    <mergeCell ref="A1344:R1344"/>
    <mergeCell ref="A1349:R1349"/>
    <mergeCell ref="A1352:R1352"/>
    <mergeCell ref="A1355:R1355"/>
    <mergeCell ref="A1404:R1404"/>
    <mergeCell ref="A1406:R1406"/>
    <mergeCell ref="A1410:R1410"/>
    <mergeCell ref="A1412:R1412"/>
    <mergeCell ref="A1379:R1379"/>
    <mergeCell ref="A1380:R1380"/>
    <mergeCell ref="A1382:R1382"/>
    <mergeCell ref="A1384:R1384"/>
    <mergeCell ref="A1392:R1392"/>
    <mergeCell ref="A1400:R1400"/>
    <mergeCell ref="A1094:C1094"/>
    <mergeCell ref="A791:R791"/>
    <mergeCell ref="A804:R804"/>
    <mergeCell ref="A817:R817"/>
    <mergeCell ref="A1096:O1096"/>
    <mergeCell ref="A906:R906"/>
    <mergeCell ref="A824:R824"/>
    <mergeCell ref="A837:R837"/>
    <mergeCell ref="A844:R844"/>
    <mergeCell ref="A851:R851"/>
    <mergeCell ref="A856:R856"/>
    <mergeCell ref="A865:R865"/>
    <mergeCell ref="A1090:R1090"/>
    <mergeCell ref="A993:R993"/>
    <mergeCell ref="A1018:R1018"/>
    <mergeCell ref="A1043:R1043"/>
    <mergeCell ref="A1045:R1045"/>
    <mergeCell ref="A1052:R1052"/>
    <mergeCell ref="A1060:R1060"/>
    <mergeCell ref="A790:O790"/>
    <mergeCell ref="A1065:R1065"/>
    <mergeCell ref="A1074:R1074"/>
    <mergeCell ref="A1077:R1077"/>
    <mergeCell ref="A1088:R1088"/>
    <mergeCell ref="A915:R915"/>
    <mergeCell ref="A928:R928"/>
    <mergeCell ref="A943:R943"/>
    <mergeCell ref="A958:R958"/>
    <mergeCell ref="A973:R973"/>
    <mergeCell ref="A983:R983"/>
    <mergeCell ref="A867:R867"/>
    <mergeCell ref="A874:R874"/>
    <mergeCell ref="A881:R881"/>
    <mergeCell ref="A888:R888"/>
    <mergeCell ref="A897:R897"/>
    <mergeCell ref="A733:R733"/>
    <mergeCell ref="A788:C788"/>
    <mergeCell ref="A692:R692"/>
    <mergeCell ref="A698:R698"/>
    <mergeCell ref="A701:R701"/>
    <mergeCell ref="A704:R704"/>
    <mergeCell ref="A711:R711"/>
    <mergeCell ref="A716:R716"/>
    <mergeCell ref="A720:R720"/>
    <mergeCell ref="A729:R729"/>
    <mergeCell ref="A771:R771"/>
    <mergeCell ref="A775:R775"/>
    <mergeCell ref="A780:R780"/>
    <mergeCell ref="A783:R783"/>
    <mergeCell ref="A737:R737"/>
    <mergeCell ref="A742:R742"/>
    <mergeCell ref="A744:R744"/>
    <mergeCell ref="A746:R746"/>
    <mergeCell ref="A749:R749"/>
    <mergeCell ref="A768:R768"/>
    <mergeCell ref="A689:C689"/>
    <mergeCell ref="A659:R659"/>
    <mergeCell ref="A662:R662"/>
    <mergeCell ref="A664:R664"/>
    <mergeCell ref="A691:O691"/>
    <mergeCell ref="A658:O658"/>
    <mergeCell ref="A684:R684"/>
    <mergeCell ref="A667:R667"/>
    <mergeCell ref="A671:R671"/>
    <mergeCell ref="A675:R675"/>
    <mergeCell ref="A677:R677"/>
    <mergeCell ref="A680:R680"/>
    <mergeCell ref="A682:R682"/>
    <mergeCell ref="A562:R562"/>
    <mergeCell ref="A656:C656"/>
    <mergeCell ref="A521:R521"/>
    <mergeCell ref="A526:R526"/>
    <mergeCell ref="A530:R530"/>
    <mergeCell ref="A534:R534"/>
    <mergeCell ref="A536:R536"/>
    <mergeCell ref="A544:R544"/>
    <mergeCell ref="A547:R547"/>
    <mergeCell ref="A555:R555"/>
    <mergeCell ref="A628:R628"/>
    <mergeCell ref="A564:R564"/>
    <mergeCell ref="A572:R572"/>
    <mergeCell ref="A574:R574"/>
    <mergeCell ref="A579:R579"/>
    <mergeCell ref="A582:R582"/>
    <mergeCell ref="A589:R589"/>
    <mergeCell ref="A592:R592"/>
    <mergeCell ref="A599:R599"/>
    <mergeCell ref="A606:R606"/>
    <mergeCell ref="A612:R612"/>
    <mergeCell ref="A619:R619"/>
    <mergeCell ref="A649:R649"/>
    <mergeCell ref="A651:R651"/>
    <mergeCell ref="A631:R631"/>
    <mergeCell ref="A634:R634"/>
    <mergeCell ref="A636:R636"/>
    <mergeCell ref="A640:R640"/>
    <mergeCell ref="A644:R644"/>
    <mergeCell ref="A647:R647"/>
    <mergeCell ref="A518:C518"/>
    <mergeCell ref="A429:R429"/>
    <mergeCell ref="A434:R434"/>
    <mergeCell ref="A442:R442"/>
    <mergeCell ref="A520:O520"/>
    <mergeCell ref="A507:R507"/>
    <mergeCell ref="A511:R511"/>
    <mergeCell ref="A445:R445"/>
    <mergeCell ref="A456:R456"/>
    <mergeCell ref="A459:R459"/>
    <mergeCell ref="A466:R466"/>
    <mergeCell ref="A473:R473"/>
    <mergeCell ref="A477:R477"/>
    <mergeCell ref="A428:O428"/>
    <mergeCell ref="A480:R480"/>
    <mergeCell ref="A493:R493"/>
    <mergeCell ref="A502:R502"/>
    <mergeCell ref="A505:R505"/>
    <mergeCell ref="A350:R350"/>
    <mergeCell ref="A426:C426"/>
    <mergeCell ref="A322:R322"/>
    <mergeCell ref="A326:R326"/>
    <mergeCell ref="A329:R329"/>
    <mergeCell ref="A333:R333"/>
    <mergeCell ref="A337:R337"/>
    <mergeCell ref="A340:R340"/>
    <mergeCell ref="A342:R342"/>
    <mergeCell ref="A346:R346"/>
    <mergeCell ref="A321:O321"/>
    <mergeCell ref="A414:R414"/>
    <mergeCell ref="A420:R420"/>
    <mergeCell ref="A422:R422"/>
    <mergeCell ref="A394:R394"/>
    <mergeCell ref="A396:R396"/>
    <mergeCell ref="A399:R399"/>
    <mergeCell ref="A402:R402"/>
    <mergeCell ref="A404:R404"/>
    <mergeCell ref="A407:R407"/>
    <mergeCell ref="A355:R355"/>
    <mergeCell ref="A357:R357"/>
    <mergeCell ref="A359:R359"/>
    <mergeCell ref="A376:R376"/>
    <mergeCell ref="A384:R384"/>
    <mergeCell ref="A388:R388"/>
    <mergeCell ref="A315:R315"/>
    <mergeCell ref="A319:C319"/>
    <mergeCell ref="A294:R294"/>
    <mergeCell ref="A301:R301"/>
    <mergeCell ref="A303:R303"/>
    <mergeCell ref="A1:O5"/>
    <mergeCell ref="C6:L6"/>
    <mergeCell ref="A305:R305"/>
    <mergeCell ref="A310:R310"/>
    <mergeCell ref="A312:R312"/>
    <mergeCell ref="A38:C38"/>
    <mergeCell ref="B8:B9"/>
    <mergeCell ref="L8:O8"/>
    <mergeCell ref="A8:A9"/>
    <mergeCell ref="C8:C9"/>
    <mergeCell ref="D8:G8"/>
    <mergeCell ref="H8:K8"/>
    <mergeCell ref="A12:R12"/>
    <mergeCell ref="A20:R20"/>
    <mergeCell ref="A25:R25"/>
    <mergeCell ref="A11:O11"/>
    <mergeCell ref="A28:R28"/>
    <mergeCell ref="A31:R31"/>
    <mergeCell ref="A34:R34"/>
    <mergeCell ref="A40:O40"/>
    <mergeCell ref="A96:R96"/>
    <mergeCell ref="A77:R77"/>
    <mergeCell ref="A81:R81"/>
    <mergeCell ref="A85:R85"/>
    <mergeCell ref="A87:R87"/>
    <mergeCell ref="A92:R92"/>
    <mergeCell ref="A94:R94"/>
    <mergeCell ref="A50:R50"/>
    <mergeCell ref="A53:R53"/>
    <mergeCell ref="A55:R55"/>
    <mergeCell ref="A57:R57"/>
    <mergeCell ref="A69:R69"/>
    <mergeCell ref="A73:R73"/>
    <mergeCell ref="A102:C102"/>
    <mergeCell ref="A41:R41"/>
    <mergeCell ref="A44:R44"/>
    <mergeCell ref="A46:R46"/>
    <mergeCell ref="A104:O104"/>
    <mergeCell ref="A155:R155"/>
    <mergeCell ref="A158:R158"/>
    <mergeCell ref="A229:R229"/>
    <mergeCell ref="A233:R233"/>
    <mergeCell ref="A240:R240"/>
    <mergeCell ref="A172:R172"/>
    <mergeCell ref="A175:R175"/>
    <mergeCell ref="A178:R178"/>
    <mergeCell ref="A181:R181"/>
    <mergeCell ref="A186:R186"/>
    <mergeCell ref="A227:R227"/>
    <mergeCell ref="A283:R283"/>
    <mergeCell ref="A244:C244"/>
    <mergeCell ref="A105:R105"/>
    <mergeCell ref="A115:R115"/>
    <mergeCell ref="A119:R119"/>
    <mergeCell ref="A246:O246"/>
    <mergeCell ref="A169:R169"/>
    <mergeCell ref="A124:R124"/>
    <mergeCell ref="A129:R129"/>
    <mergeCell ref="A131:R131"/>
    <mergeCell ref="A133:R133"/>
    <mergeCell ref="A135:R135"/>
    <mergeCell ref="A144:R144"/>
    <mergeCell ref="A146:R146"/>
    <mergeCell ref="A148:R148"/>
    <mergeCell ref="A153:R153"/>
    <mergeCell ref="A291:C291"/>
    <mergeCell ref="A247:R247"/>
    <mergeCell ref="A249:R249"/>
    <mergeCell ref="A251:R251"/>
    <mergeCell ref="A293:O293"/>
    <mergeCell ref="A287:R287"/>
    <mergeCell ref="A255:R255"/>
    <mergeCell ref="A259:R259"/>
    <mergeCell ref="A264:R264"/>
    <mergeCell ref="A267:R267"/>
    <mergeCell ref="A270:R270"/>
    <mergeCell ref="A273:R273"/>
    <mergeCell ref="A275:R275"/>
    <mergeCell ref="A277:R277"/>
    <mergeCell ref="A279:R279"/>
    <mergeCell ref="A281:R281"/>
  </mergeCells>
  <phoneticPr fontId="0" type="noConversion"/>
  <pageMargins left="0.35" right="3.937007874015748E-2" top="0.39370078740157483" bottom="0.39370078740157483" header="0.51181102362204722" footer="0.51181102362204722"/>
  <pageSetup paperSize="9" scale="7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N24"/>
  <sheetViews>
    <sheetView workbookViewId="0">
      <selection activeCell="B2" sqref="B2"/>
    </sheetView>
  </sheetViews>
  <sheetFormatPr defaultRowHeight="12.75"/>
  <cols>
    <col min="1" max="1" width="7.7109375" customWidth="1"/>
    <col min="2" max="2" width="36.42578125" customWidth="1"/>
    <col min="3" max="10" width="12.140625" customWidth="1"/>
    <col min="11" max="14" width="9.5703125" customWidth="1"/>
  </cols>
  <sheetData>
    <row r="1" spans="1:14" s="3" customFormat="1">
      <c r="A1" s="1"/>
      <c r="B1" s="10"/>
      <c r="C1" s="2"/>
      <c r="D1" s="21" t="s">
        <v>0</v>
      </c>
      <c r="E1" s="11"/>
      <c r="F1" s="12"/>
      <c r="G1" s="12"/>
      <c r="H1" s="12"/>
      <c r="I1" s="12"/>
    </row>
    <row r="2" spans="1:14" s="3" customFormat="1" ht="12">
      <c r="A2" s="1"/>
      <c r="B2" s="10"/>
      <c r="C2" s="2"/>
      <c r="D2" s="1"/>
      <c r="E2" s="11"/>
      <c r="F2" s="12"/>
      <c r="G2" s="12"/>
      <c r="H2" s="12"/>
      <c r="I2" s="12"/>
    </row>
    <row r="3" spans="1:14" s="3" customFormat="1" ht="12">
      <c r="A3" s="1"/>
      <c r="B3" s="10"/>
      <c r="C3" s="2"/>
      <c r="D3" s="1"/>
      <c r="E3" s="11"/>
      <c r="F3" s="12"/>
      <c r="G3" s="12"/>
      <c r="H3" s="12"/>
      <c r="I3" s="12"/>
    </row>
    <row r="4" spans="1:14" s="3" customFormat="1" ht="12">
      <c r="A4" s="1" t="s">
        <v>8</v>
      </c>
      <c r="B4" s="10"/>
      <c r="C4" s="1"/>
      <c r="D4" s="11"/>
      <c r="E4" s="12"/>
      <c r="F4" s="12"/>
      <c r="H4" s="12"/>
      <c r="I4" s="12"/>
    </row>
    <row r="5" spans="1:14" s="3" customFormat="1" ht="12">
      <c r="A5" s="1"/>
      <c r="B5" s="13"/>
      <c r="C5" s="14" t="s">
        <v>1</v>
      </c>
      <c r="D5" s="15"/>
      <c r="E5" s="16"/>
      <c r="F5" s="17"/>
      <c r="H5" s="18"/>
      <c r="I5" s="18"/>
    </row>
    <row r="6" spans="1:14" s="3" customFormat="1" ht="12">
      <c r="A6" s="1"/>
      <c r="B6" s="10"/>
      <c r="C6" s="1"/>
      <c r="D6" s="11"/>
      <c r="E6" s="12"/>
      <c r="F6" s="12"/>
      <c r="H6" s="12"/>
      <c r="I6" s="12"/>
    </row>
    <row r="7" spans="1:14" s="3" customFormat="1" ht="12">
      <c r="A7" s="1"/>
      <c r="B7" s="13"/>
      <c r="C7" s="14" t="s">
        <v>12</v>
      </c>
      <c r="D7" s="15"/>
      <c r="E7" s="16"/>
      <c r="F7" s="17"/>
      <c r="H7" s="18"/>
      <c r="I7" s="18"/>
    </row>
    <row r="8" spans="1:14" s="3" customFormat="1" ht="12">
      <c r="A8" s="19"/>
      <c r="B8" s="20"/>
      <c r="C8" s="2"/>
      <c r="D8" s="1"/>
      <c r="E8" s="11"/>
      <c r="F8" s="12"/>
      <c r="G8" s="12"/>
      <c r="H8" s="12"/>
      <c r="I8" s="12"/>
    </row>
    <row r="10" spans="1:14" ht="19.5" customHeight="1">
      <c r="A10" s="117" t="s">
        <v>14</v>
      </c>
      <c r="B10" s="117" t="s">
        <v>15</v>
      </c>
      <c r="C10" s="116" t="s">
        <v>5</v>
      </c>
      <c r="D10" s="108"/>
      <c r="E10" s="108"/>
      <c r="F10" s="108"/>
      <c r="G10" s="116" t="s">
        <v>7</v>
      </c>
      <c r="H10" s="108"/>
      <c r="I10" s="108"/>
      <c r="J10" s="108"/>
      <c r="K10" s="108" t="s">
        <v>6</v>
      </c>
      <c r="L10" s="108"/>
      <c r="M10" s="108"/>
      <c r="N10" s="108"/>
    </row>
    <row r="11" spans="1:14" ht="36">
      <c r="A11" s="117"/>
      <c r="B11" s="117"/>
      <c r="C11" s="25" t="s">
        <v>2</v>
      </c>
      <c r="D11" s="26" t="s">
        <v>3</v>
      </c>
      <c r="E11" s="24" t="s">
        <v>17</v>
      </c>
      <c r="F11" s="23" t="s">
        <v>4</v>
      </c>
      <c r="G11" s="25" t="s">
        <v>2</v>
      </c>
      <c r="H11" s="26" t="s">
        <v>3</v>
      </c>
      <c r="I11" s="24" t="s">
        <v>17</v>
      </c>
      <c r="J11" s="23" t="s">
        <v>4</v>
      </c>
      <c r="K11" s="25" t="s">
        <v>2</v>
      </c>
      <c r="L11" s="26" t="s">
        <v>3</v>
      </c>
      <c r="M11" s="24" t="s">
        <v>17</v>
      </c>
      <c r="N11" s="23" t="s">
        <v>16</v>
      </c>
    </row>
    <row r="12" spans="1:14">
      <c r="A12" s="25">
        <v>1</v>
      </c>
      <c r="B12" s="25">
        <v>2</v>
      </c>
      <c r="C12" s="25">
        <v>3</v>
      </c>
      <c r="D12" s="25">
        <v>4</v>
      </c>
      <c r="E12" s="25">
        <v>5</v>
      </c>
      <c r="F12" s="25">
        <v>6</v>
      </c>
      <c r="G12" s="25">
        <v>7</v>
      </c>
      <c r="H12" s="25">
        <v>8</v>
      </c>
      <c r="I12" s="25">
        <v>9</v>
      </c>
      <c r="J12" s="25">
        <v>10</v>
      </c>
      <c r="K12" s="25">
        <v>11</v>
      </c>
      <c r="L12" s="25">
        <v>12</v>
      </c>
      <c r="M12" s="25">
        <v>13</v>
      </c>
      <c r="N12" s="25">
        <v>14</v>
      </c>
    </row>
    <row r="13" spans="1:14" ht="25.5">
      <c r="A13" s="22">
        <v>1</v>
      </c>
      <c r="B13" s="27" t="str">
        <f ca="1">TRIM(INDEX('Индексы по расценкам'!A$1:A$45,MATCH(A13,'Индексы по расценкам'!R$1:R$45,0)-1))</f>
        <v>Раздел 1. Разработка грунта внутри здания</v>
      </c>
      <c r="C13" s="28">
        <f ca="1">SUMIF('Индексы по расценкам'!$R$12:$R$37,$A13,'Индексы по расценкам'!D$12:D$37)</f>
        <v>48857.38</v>
      </c>
      <c r="D13" s="28">
        <f ca="1">SUMIF('Индексы по расценкам'!$R$12:$R$37,$A13,'Индексы по расценкам'!E$12:E$37)</f>
        <v>37507.68</v>
      </c>
      <c r="E13" s="28">
        <f ca="1">SUMIF('Индексы по расценкам'!$R$12:$R$37,$A13,'Индексы по расценкам'!F$12:F$37)</f>
        <v>65.039999999999992</v>
      </c>
      <c r="F13" s="28">
        <f ca="1">SUMIF('Индексы по расценкам'!$R$12:$R$37,$A13,'Индексы по расценкам'!G$12:G$37)</f>
        <v>11284.66</v>
      </c>
      <c r="G13" s="28">
        <f ca="1">SUMIF('Индексы по расценкам'!$R$12:$R$37,$A13,'Индексы по расценкам'!H$12:H$37)</f>
        <v>499617.64</v>
      </c>
      <c r="H13" s="28">
        <f ca="1">SUMIF('Индексы по расценкам'!$R$12:$R$37,$A13,'Индексы по расценкам'!I$12:I$37)</f>
        <v>445947.09000000008</v>
      </c>
      <c r="I13" s="28">
        <f ca="1">SUMIF('Индексы по расценкам'!$R$12:$R$37,$A13,'Индексы по расценкам'!J$12:J$37)</f>
        <v>313.83999999999997</v>
      </c>
      <c r="J13" s="28">
        <f ca="1">SUMIF('Индексы по расценкам'!$R$12:$R$37,$A13,'Индексы по расценкам'!K$12:K$37)</f>
        <v>53356.71</v>
      </c>
      <c r="K13" s="29">
        <f t="shared" ref="K13:K22" ca="1" si="0">IF(G13&lt;&gt;0,G13/C13,"-")</f>
        <v>10.226042411607009</v>
      </c>
      <c r="L13" s="29">
        <f t="shared" ref="L13:L22" ca="1" si="1">IF(H13&lt;&gt;0,H13/D13,"-")</f>
        <v>11.889487432973729</v>
      </c>
      <c r="M13" s="29">
        <f t="shared" ref="M13:M22" ca="1" si="2">IF(I13&lt;&gt;0,I13/E13,"-")</f>
        <v>4.825338253382534</v>
      </c>
      <c r="N13" s="29">
        <f t="shared" ref="N13:N22" ca="1" si="3">IF(J13&lt;&gt;0,J13/F13,"-")</f>
        <v>4.7282514493126069</v>
      </c>
    </row>
    <row r="14" spans="1:14" ht="38.25">
      <c r="A14" s="22">
        <f>A13+1</f>
        <v>2</v>
      </c>
      <c r="B14" s="27" t="str">
        <f ca="1">TRIM(INDEX('Индексы по расценкам'!A$1:A$45,MATCH(A14,'Индексы по расценкам'!R$1:R$45,0)-1))</f>
        <v>Раздел 2. Разработка грунта при подводке, смене или усилении фундаментов</v>
      </c>
      <c r="C14" s="28">
        <f ca="1">SUMIF('Индексы по расценкам'!$R$12:$R$37,$A14,'Индексы по расценкам'!D$12:D$37)</f>
        <v>22243.35</v>
      </c>
      <c r="D14" s="28">
        <f ca="1">SUMIF('Индексы по расценкам'!$R$12:$R$37,$A14,'Индексы по расценкам'!E$12:E$37)</f>
        <v>18752.61</v>
      </c>
      <c r="E14" s="28">
        <f ca="1">SUMIF('Индексы по расценкам'!$R$12:$R$37,$A14,'Индексы по расценкам'!F$12:F$37)</f>
        <v>4.2</v>
      </c>
      <c r="F14" s="28">
        <f ca="1">SUMIF('Индексы по расценкам'!$R$12:$R$37,$A14,'Индексы по расценкам'!G$12:G$37)</f>
        <v>3486.54</v>
      </c>
      <c r="G14" s="28">
        <f ca="1">SUMIF('Индексы по расценкам'!$R$12:$R$37,$A14,'Индексы по расценкам'!H$12:H$37)</f>
        <v>239358.91999999998</v>
      </c>
      <c r="H14" s="28">
        <f ca="1">SUMIF('Индексы по расценкам'!$R$12:$R$37,$A14,'Индексы по расценкам'!I$12:I$37)</f>
        <v>222975.88</v>
      </c>
      <c r="I14" s="28">
        <f ca="1">SUMIF('Индексы по расценкам'!$R$12:$R$37,$A14,'Индексы по расценкам'!J$12:J$37)</f>
        <v>20.239999999999998</v>
      </c>
      <c r="J14" s="28">
        <f ca="1">SUMIF('Индексы по расценкам'!$R$12:$R$37,$A14,'Индексы по расценкам'!K$12:K$37)</f>
        <v>16362.8</v>
      </c>
      <c r="K14" s="29">
        <f t="shared" ca="1" si="0"/>
        <v>10.760920454877525</v>
      </c>
      <c r="L14" s="29">
        <f t="shared" ca="1" si="1"/>
        <v>11.890391790796054</v>
      </c>
      <c r="M14" s="29">
        <f t="shared" ca="1" si="2"/>
        <v>4.8190476190476188</v>
      </c>
      <c r="N14" s="29">
        <f t="shared" ca="1" si="3"/>
        <v>4.6931341673980507</v>
      </c>
    </row>
    <row r="15" spans="1:14" ht="25.5">
      <c r="A15" s="22">
        <f t="shared" ref="A15:A20" si="4">A14+1</f>
        <v>3</v>
      </c>
      <c r="B15" s="27" t="str">
        <f ca="1">TRIM(INDEX('Индексы по расценкам'!A$1:A$45,MATCH(A15,'Индексы по расценкам'!R$1:R$45,0)-1))</f>
        <v>Раздел 3. Изменение уровня пола в здании</v>
      </c>
      <c r="C15" s="28">
        <f ca="1">SUMIF('Индексы по расценкам'!$R$12:$R$37,$A15,'Индексы по расценкам'!D$12:D$37)</f>
        <v>10681.39</v>
      </c>
      <c r="D15" s="28">
        <f ca="1">SUMIF('Индексы по расценкам'!$R$12:$R$37,$A15,'Индексы по расценкам'!E$12:E$37)</f>
        <v>10186.76</v>
      </c>
      <c r="E15" s="28">
        <f ca="1">SUMIF('Индексы по расценкам'!$R$12:$R$37,$A15,'Индексы по расценкам'!F$12:F$37)</f>
        <v>4.2</v>
      </c>
      <c r="F15" s="28">
        <f ca="1">SUMIF('Индексы по расценкам'!$R$12:$R$37,$A15,'Индексы по расценкам'!G$12:G$37)</f>
        <v>490.42999999999995</v>
      </c>
      <c r="G15" s="28">
        <f ca="1">SUMIF('Индексы по расценкам'!$R$12:$R$37,$A15,'Индексы по расценкам'!H$12:H$37)</f>
        <v>123518.70000000001</v>
      </c>
      <c r="H15" s="28">
        <f ca="1">SUMIF('Индексы по расценкам'!$R$12:$R$37,$A15,'Индексы по расценкам'!I$12:I$37)</f>
        <v>121115.33</v>
      </c>
      <c r="I15" s="28">
        <f ca="1">SUMIF('Индексы по расценкам'!$R$12:$R$37,$A15,'Индексы по расценкам'!J$12:J$37)</f>
        <v>20.239999999999998</v>
      </c>
      <c r="J15" s="28">
        <f ca="1">SUMIF('Индексы по расценкам'!$R$12:$R$37,$A15,'Индексы по расценкам'!K$12:K$37)</f>
        <v>2383.13</v>
      </c>
      <c r="K15" s="29">
        <f t="shared" ca="1" si="0"/>
        <v>11.563916306772809</v>
      </c>
      <c r="L15" s="29">
        <f t="shared" ca="1" si="1"/>
        <v>11.889484978540773</v>
      </c>
      <c r="M15" s="29">
        <f t="shared" ca="1" si="2"/>
        <v>4.8190476190476188</v>
      </c>
      <c r="N15" s="29">
        <f t="shared" ca="1" si="3"/>
        <v>4.8592663580939179</v>
      </c>
    </row>
    <row r="16" spans="1:14" ht="25.5">
      <c r="A16" s="22">
        <f t="shared" si="4"/>
        <v>4</v>
      </c>
      <c r="B16" s="27" t="str">
        <f ca="1">TRIM(INDEX('Индексы по расценкам'!A$1:A$45,MATCH(A16,'Индексы по расценкам'!R$1:R$45,0)-1))</f>
        <v>Раздел 4. Рытье ям для установки стоек и столбов</v>
      </c>
      <c r="C16" s="28">
        <f ca="1">SUMIF('Индексы по расценкам'!$R$12:$R$37,$A16,'Индексы по расценкам'!D$12:D$37)</f>
        <v>7668.2099999999991</v>
      </c>
      <c r="D16" s="28">
        <f ca="1">SUMIF('Индексы по расценкам'!$R$12:$R$37,$A16,'Индексы по расценкам'!E$12:E$37)</f>
        <v>7668.2099999999991</v>
      </c>
      <c r="E16" s="28">
        <f ca="1">SUMIF('Индексы по расценкам'!$R$12:$R$37,$A16,'Индексы по расценкам'!F$12:F$37)</f>
        <v>0</v>
      </c>
      <c r="F16" s="28">
        <f ca="1">SUMIF('Индексы по расценкам'!$R$12:$R$37,$A16,'Индексы по расценкам'!G$12:G$37)</f>
        <v>0</v>
      </c>
      <c r="G16" s="28">
        <f ca="1">SUMIF('Индексы по расценкам'!$R$12:$R$37,$A16,'Индексы по расценкам'!H$12:H$37)</f>
        <v>91171.01</v>
      </c>
      <c r="H16" s="28">
        <f ca="1">SUMIF('Индексы по расценкам'!$R$12:$R$37,$A16,'Индексы по расценкам'!I$12:I$37)</f>
        <v>91171.01</v>
      </c>
      <c r="I16" s="28">
        <f ca="1">SUMIF('Индексы по расценкам'!$R$12:$R$37,$A16,'Индексы по расценкам'!J$12:J$37)</f>
        <v>0</v>
      </c>
      <c r="J16" s="28">
        <f ca="1">SUMIF('Индексы по расценкам'!$R$12:$R$37,$A16,'Индексы по расценкам'!K$12:K$37)</f>
        <v>0</v>
      </c>
      <c r="K16" s="29">
        <f t="shared" ca="1" si="0"/>
        <v>11.889477466057921</v>
      </c>
      <c r="L16" s="29">
        <f t="shared" ca="1" si="1"/>
        <v>11.889477466057921</v>
      </c>
      <c r="M16" s="29" t="str">
        <f t="shared" ca="1" si="2"/>
        <v>-</v>
      </c>
      <c r="N16" s="29" t="str">
        <f t="shared" ca="1" si="3"/>
        <v>-</v>
      </c>
    </row>
    <row r="17" spans="1:14" ht="38.25">
      <c r="A17" s="22">
        <f t="shared" si="4"/>
        <v>5</v>
      </c>
      <c r="B17" s="27" t="str">
        <f ca="1">TRIM(INDEX('Индексы по расценкам'!A$1:A$45,MATCH(A17,'Индексы по расценкам'!R$1:R$45,0)-1))</f>
        <v>Раздел 5. Механизированная разработка грунта в стесненных условиях</v>
      </c>
      <c r="C17" s="28">
        <f ca="1">SUMIF('Индексы по расценкам'!$R$12:$R$37,$A17,'Индексы по расценкам'!D$12:D$37)</f>
        <v>5170.74</v>
      </c>
      <c r="D17" s="28">
        <f ca="1">SUMIF('Индексы по расценкам'!$R$12:$R$37,$A17,'Индексы по расценкам'!E$12:E$37)</f>
        <v>3213.24</v>
      </c>
      <c r="E17" s="28">
        <f ca="1">SUMIF('Индексы по расценкам'!$R$12:$R$37,$A17,'Индексы по расценкам'!F$12:F$37)</f>
        <v>1957.5</v>
      </c>
      <c r="F17" s="28">
        <f ca="1">SUMIF('Индексы по расценкам'!$R$12:$R$37,$A17,'Индексы по расценкам'!G$12:G$37)</f>
        <v>0</v>
      </c>
      <c r="G17" s="28">
        <f ca="1">SUMIF('Индексы по расценкам'!$R$12:$R$37,$A17,'Индексы по расценкам'!H$12:H$37)</f>
        <v>48457.91</v>
      </c>
      <c r="H17" s="28">
        <f ca="1">SUMIF('Индексы по расценкам'!$R$12:$R$37,$A17,'Индексы по расценкам'!I$12:I$37)</f>
        <v>38205.279999999999</v>
      </c>
      <c r="I17" s="28">
        <f ca="1">SUMIF('Индексы по расценкам'!$R$12:$R$37,$A17,'Индексы по расценкам'!J$12:J$37)</f>
        <v>10252.629999999999</v>
      </c>
      <c r="J17" s="28">
        <f ca="1">SUMIF('Индексы по расценкам'!$R$12:$R$37,$A17,'Индексы по расценкам'!K$12:K$37)</f>
        <v>0</v>
      </c>
      <c r="K17" s="29">
        <f t="shared" ca="1" si="0"/>
        <v>9.3715619040988347</v>
      </c>
      <c r="L17" s="29">
        <f t="shared" ca="1" si="1"/>
        <v>11.889955309905268</v>
      </c>
      <c r="M17" s="29">
        <f t="shared" ca="1" si="2"/>
        <v>5.2376143039591314</v>
      </c>
      <c r="N17" s="29" t="str">
        <f t="shared" ca="1" si="3"/>
        <v>-</v>
      </c>
    </row>
    <row r="18" spans="1:14" ht="25.5">
      <c r="A18" s="22">
        <f t="shared" si="4"/>
        <v>6</v>
      </c>
      <c r="B18" s="27" t="str">
        <f ca="1">TRIM(INDEX('Индексы по расценкам'!A$1:A$45,MATCH(A18,'Индексы по расценкам'!R$1:R$45,0)-1))</f>
        <v>Раздел 6. Погрузка грунта вручную в автомобили-самосвалы с выгрузкой</v>
      </c>
      <c r="C18" s="28">
        <f ca="1">SUMIF('Индексы по расценкам'!$R$12:$R$37,$A18,'Индексы по расценкам'!D$12:D$37)</f>
        <v>6219.86</v>
      </c>
      <c r="D18" s="28">
        <f ca="1">SUMIF('Индексы по расценкам'!$R$12:$R$37,$A18,'Индексы по расценкам'!E$12:E$37)</f>
        <v>725.42</v>
      </c>
      <c r="E18" s="28">
        <f ca="1">SUMIF('Индексы по расценкам'!$R$12:$R$37,$A18,'Индексы по расценкам'!F$12:F$37)</f>
        <v>5494.44</v>
      </c>
      <c r="F18" s="28">
        <f ca="1">SUMIF('Индексы по расценкам'!$R$12:$R$37,$A18,'Индексы по расценкам'!G$12:G$37)</f>
        <v>0</v>
      </c>
      <c r="G18" s="28">
        <f ca="1">SUMIF('Индексы по расценкам'!$R$12:$R$37,$A18,'Индексы по расценкам'!H$12:H$37)</f>
        <v>33823.26</v>
      </c>
      <c r="H18" s="28">
        <f ca="1">SUMIF('Индексы по расценкам'!$R$12:$R$37,$A18,'Индексы по расценкам'!I$12:I$37)</f>
        <v>8625.36</v>
      </c>
      <c r="I18" s="28">
        <f ca="1">SUMIF('Индексы по расценкам'!$R$12:$R$37,$A18,'Индексы по расценкам'!J$12:J$37)</f>
        <v>25197.9</v>
      </c>
      <c r="J18" s="28">
        <f ca="1">SUMIF('Индексы по расценкам'!$R$12:$R$37,$A18,'Индексы по расценкам'!K$12:K$37)</f>
        <v>0</v>
      </c>
      <c r="K18" s="29">
        <f t="shared" ca="1" si="0"/>
        <v>5.4379455486136354</v>
      </c>
      <c r="L18" s="29">
        <f t="shared" ca="1" si="1"/>
        <v>11.890160183066364</v>
      </c>
      <c r="M18" s="29">
        <f t="shared" ca="1" si="2"/>
        <v>4.5860724659837953</v>
      </c>
      <c r="N18" s="29" t="str">
        <f t="shared" ca="1" si="3"/>
        <v>-</v>
      </c>
    </row>
    <row r="19" spans="1:14">
      <c r="A19" s="22">
        <f t="shared" si="4"/>
        <v>7</v>
      </c>
      <c r="B19" s="27" t="e">
        <f ca="1">TRIM(INDEX('Индексы по расценкам'!A$1:A$45,MATCH(A19,'Индексы по расценкам'!R$1:R$45,0)-1))</f>
        <v>#N/A</v>
      </c>
      <c r="C19" s="28">
        <f ca="1">SUMIF('Индексы по расценкам'!$R$12:$R$37,$A19,'Индексы по расценкам'!D$12:D$37)</f>
        <v>0</v>
      </c>
      <c r="D19" s="28">
        <f ca="1">SUMIF('Индексы по расценкам'!$R$12:$R$37,$A19,'Индексы по расценкам'!E$12:E$37)</f>
        <v>0</v>
      </c>
      <c r="E19" s="28">
        <f ca="1">SUMIF('Индексы по расценкам'!$R$12:$R$37,$A19,'Индексы по расценкам'!F$12:F$37)</f>
        <v>0</v>
      </c>
      <c r="F19" s="28">
        <f ca="1">SUMIF('Индексы по расценкам'!$R$12:$R$37,$A19,'Индексы по расценкам'!G$12:G$37)</f>
        <v>0</v>
      </c>
      <c r="G19" s="28">
        <f ca="1">SUMIF('Индексы по расценкам'!$R$12:$R$37,$A19,'Индексы по расценкам'!H$12:H$37)</f>
        <v>0</v>
      </c>
      <c r="H19" s="28">
        <f ca="1">SUMIF('Индексы по расценкам'!$R$12:$R$37,$A19,'Индексы по расценкам'!I$12:I$37)</f>
        <v>0</v>
      </c>
      <c r="I19" s="28">
        <f ca="1">SUMIF('Индексы по расценкам'!$R$12:$R$37,$A19,'Индексы по расценкам'!J$12:J$37)</f>
        <v>0</v>
      </c>
      <c r="J19" s="28">
        <f ca="1">SUMIF('Индексы по расценкам'!$R$12:$R$37,$A19,'Индексы по расценкам'!K$12:K$37)</f>
        <v>0</v>
      </c>
      <c r="K19" s="29" t="str">
        <f t="shared" ca="1" si="0"/>
        <v>-</v>
      </c>
      <c r="L19" s="29" t="str">
        <f t="shared" ca="1" si="1"/>
        <v>-</v>
      </c>
      <c r="M19" s="29" t="str">
        <f t="shared" ca="1" si="2"/>
        <v>-</v>
      </c>
      <c r="N19" s="29" t="str">
        <f t="shared" ca="1" si="3"/>
        <v>-</v>
      </c>
    </row>
    <row r="20" spans="1:14">
      <c r="A20" s="22">
        <f t="shared" si="4"/>
        <v>8</v>
      </c>
      <c r="B20" s="27" t="e">
        <f ca="1">TRIM(INDEX('Индексы по расценкам'!A$1:A$45,MATCH(A20,'Индексы по расценкам'!R$1:R$45,0)-1))</f>
        <v>#N/A</v>
      </c>
      <c r="C20" s="28">
        <f ca="1">SUMIF('Индексы по расценкам'!$R$12:$R$37,$A20,'Индексы по расценкам'!D$12:D$37)</f>
        <v>0</v>
      </c>
      <c r="D20" s="28">
        <f ca="1">SUMIF('Индексы по расценкам'!$R$12:$R$37,$A20,'Индексы по расценкам'!E$12:E$37)</f>
        <v>0</v>
      </c>
      <c r="E20" s="28">
        <f ca="1">SUMIF('Индексы по расценкам'!$R$12:$R$37,$A20,'Индексы по расценкам'!F$12:F$37)</f>
        <v>0</v>
      </c>
      <c r="F20" s="28">
        <f ca="1">SUMIF('Индексы по расценкам'!$R$12:$R$37,$A20,'Индексы по расценкам'!G$12:G$37)</f>
        <v>0</v>
      </c>
      <c r="G20" s="28">
        <f ca="1">SUMIF('Индексы по расценкам'!$R$12:$R$37,$A20,'Индексы по расценкам'!H$12:H$37)</f>
        <v>0</v>
      </c>
      <c r="H20" s="28">
        <f ca="1">SUMIF('Индексы по расценкам'!$R$12:$R$37,$A20,'Индексы по расценкам'!I$12:I$37)</f>
        <v>0</v>
      </c>
      <c r="I20" s="28">
        <f ca="1">SUMIF('Индексы по расценкам'!$R$12:$R$37,$A20,'Индексы по расценкам'!J$12:J$37)</f>
        <v>0</v>
      </c>
      <c r="J20" s="28">
        <f ca="1">SUMIF('Индексы по расценкам'!$R$12:$R$37,$A20,'Индексы по расценкам'!K$12:K$37)</f>
        <v>0</v>
      </c>
      <c r="K20" s="29" t="str">
        <f t="shared" ca="1" si="0"/>
        <v>-</v>
      </c>
      <c r="L20" s="29" t="str">
        <f t="shared" ca="1" si="1"/>
        <v>-</v>
      </c>
      <c r="M20" s="29" t="str">
        <f t="shared" ca="1" si="2"/>
        <v>-</v>
      </c>
      <c r="N20" s="29" t="str">
        <f t="shared" ca="1" si="3"/>
        <v>-</v>
      </c>
    </row>
    <row r="21" spans="1:14">
      <c r="A21" s="22">
        <f>A20+1</f>
        <v>9</v>
      </c>
      <c r="B21" s="27" t="e">
        <f ca="1">TRIM(INDEX('Индексы по расценкам'!A$1:A$45,MATCH(A21,'Индексы по расценкам'!R$1:R$45,0)-1))</f>
        <v>#N/A</v>
      </c>
      <c r="C21" s="28">
        <f ca="1">SUMIF('Индексы по расценкам'!$R$12:$R$37,$A21,'Индексы по расценкам'!D$12:D$37)</f>
        <v>0</v>
      </c>
      <c r="D21" s="28">
        <f ca="1">SUMIF('Индексы по расценкам'!$R$12:$R$37,$A21,'Индексы по расценкам'!E$12:E$37)</f>
        <v>0</v>
      </c>
      <c r="E21" s="28">
        <f ca="1">SUMIF('Индексы по расценкам'!$R$12:$R$37,$A21,'Индексы по расценкам'!F$12:F$37)</f>
        <v>0</v>
      </c>
      <c r="F21" s="28">
        <f ca="1">SUMIF('Индексы по расценкам'!$R$12:$R$37,$A21,'Индексы по расценкам'!G$12:G$37)</f>
        <v>0</v>
      </c>
      <c r="G21" s="28">
        <f ca="1">SUMIF('Индексы по расценкам'!$R$12:$R$37,$A21,'Индексы по расценкам'!H$12:H$37)</f>
        <v>0</v>
      </c>
      <c r="H21" s="28">
        <f ca="1">SUMIF('Индексы по расценкам'!$R$12:$R$37,$A21,'Индексы по расценкам'!I$12:I$37)</f>
        <v>0</v>
      </c>
      <c r="I21" s="28">
        <f ca="1">SUMIF('Индексы по расценкам'!$R$12:$R$37,$A21,'Индексы по расценкам'!J$12:J$37)</f>
        <v>0</v>
      </c>
      <c r="J21" s="28">
        <f ca="1">SUMIF('Индексы по расценкам'!$R$12:$R$37,$A21,'Индексы по расценкам'!K$12:K$37)</f>
        <v>0</v>
      </c>
      <c r="K21" s="29" t="str">
        <f t="shared" ca="1" si="0"/>
        <v>-</v>
      </c>
      <c r="L21" s="29" t="str">
        <f t="shared" ca="1" si="1"/>
        <v>-</v>
      </c>
      <c r="M21" s="29" t="str">
        <f t="shared" ca="1" si="2"/>
        <v>-</v>
      </c>
      <c r="N21" s="29" t="str">
        <f t="shared" ca="1" si="3"/>
        <v>-</v>
      </c>
    </row>
    <row r="22" spans="1:14">
      <c r="A22" s="22">
        <f>A21+1</f>
        <v>10</v>
      </c>
      <c r="B22" s="27" t="e">
        <f ca="1">TRIM(INDEX('Индексы по расценкам'!A$1:A$45,MATCH(A22,'Индексы по расценкам'!R$1:R$45,0)-1))</f>
        <v>#N/A</v>
      </c>
      <c r="C22" s="28">
        <f ca="1">SUMIF('Индексы по расценкам'!$R$12:$R$37,$A22,'Индексы по расценкам'!D$12:D$37)</f>
        <v>0</v>
      </c>
      <c r="D22" s="28">
        <f ca="1">SUMIF('Индексы по расценкам'!$R$12:$R$37,$A22,'Индексы по расценкам'!E$12:E$37)</f>
        <v>0</v>
      </c>
      <c r="E22" s="28">
        <f ca="1">SUMIF('Индексы по расценкам'!$R$12:$R$37,$A22,'Индексы по расценкам'!F$12:F$37)</f>
        <v>0</v>
      </c>
      <c r="F22" s="28">
        <f ca="1">SUMIF('Индексы по расценкам'!$R$12:$R$37,$A22,'Индексы по расценкам'!G$12:G$37)</f>
        <v>0</v>
      </c>
      <c r="G22" s="28">
        <f ca="1">SUMIF('Индексы по расценкам'!$R$12:$R$37,$A22,'Индексы по расценкам'!H$12:H$37)</f>
        <v>0</v>
      </c>
      <c r="H22" s="28">
        <f ca="1">SUMIF('Индексы по расценкам'!$R$12:$R$37,$A22,'Индексы по расценкам'!I$12:I$37)</f>
        <v>0</v>
      </c>
      <c r="I22" s="28">
        <f ca="1">SUMIF('Индексы по расценкам'!$R$12:$R$37,$A22,'Индексы по расценкам'!J$12:J$37)</f>
        <v>0</v>
      </c>
      <c r="J22" s="28">
        <f ca="1">SUMIF('Индексы по расценкам'!$R$12:$R$37,$A22,'Индексы по расценкам'!K$12:K$37)</f>
        <v>0</v>
      </c>
      <c r="K22" s="29" t="str">
        <f t="shared" ca="1" si="0"/>
        <v>-</v>
      </c>
      <c r="L22" s="29" t="str">
        <f t="shared" ca="1" si="1"/>
        <v>-</v>
      </c>
      <c r="M22" s="29" t="str">
        <f t="shared" ca="1" si="2"/>
        <v>-</v>
      </c>
      <c r="N22" s="29" t="str">
        <f t="shared" ca="1" si="3"/>
        <v>-</v>
      </c>
    </row>
    <row r="23" spans="1:14">
      <c r="A23" s="30"/>
      <c r="B23" s="30"/>
      <c r="C23" s="30"/>
      <c r="D23" s="30"/>
      <c r="E23" s="30"/>
      <c r="F23" s="30"/>
      <c r="G23" s="30"/>
      <c r="H23" s="30"/>
      <c r="I23" s="30"/>
      <c r="J23" s="30"/>
      <c r="K23" s="30"/>
      <c r="L23" s="30"/>
      <c r="M23" s="30"/>
      <c r="N23" s="30"/>
    </row>
    <row r="24" spans="1:14">
      <c r="A24" s="104" t="s">
        <v>13</v>
      </c>
      <c r="B24" s="104"/>
      <c r="C24" s="31">
        <v>100840.93</v>
      </c>
      <c r="D24" s="31">
        <v>78053.919999999998</v>
      </c>
      <c r="E24" s="31">
        <v>7525.38</v>
      </c>
      <c r="F24" s="31">
        <v>15261.63</v>
      </c>
      <c r="G24" s="32">
        <v>1035947.44</v>
      </c>
      <c r="H24" s="32">
        <v>928039.95</v>
      </c>
      <c r="I24" s="32">
        <v>35804.85</v>
      </c>
      <c r="J24" s="32">
        <v>72102.64</v>
      </c>
      <c r="K24" s="33">
        <f>IF(G24&lt;&gt;0,G24/C24,"-")</f>
        <v>10.273084946757235</v>
      </c>
      <c r="L24" s="33">
        <f>IF(H24&lt;&gt;0,H24/D24,"-")</f>
        <v>11.88972892072557</v>
      </c>
      <c r="M24" s="33">
        <f>IF(I24&lt;&gt;0,I24/E24,"-")</f>
        <v>4.7578793363258729</v>
      </c>
      <c r="N24" s="33">
        <f>IF(J24&lt;&gt;0,J24/F24,"-")</f>
        <v>4.7244390016007465</v>
      </c>
    </row>
  </sheetData>
  <autoFilter ref="A12:N18"/>
  <mergeCells count="6">
    <mergeCell ref="C10:F10"/>
    <mergeCell ref="G10:J10"/>
    <mergeCell ref="K10:N10"/>
    <mergeCell ref="A24:B24"/>
    <mergeCell ref="A10:A11"/>
    <mergeCell ref="B10:B11"/>
  </mergeCells>
  <phoneticPr fontId="9" type="noConversion"/>
  <pageMargins left="0.2" right="0.27" top="0.47" bottom="0.52" header="0.2" footer="0.24"/>
  <pageSetup paperSize="9" scale="80" orientation="landscape" r:id="rId1"/>
  <headerFooter alignWithMargins="0">
    <oddFooter>Страница &amp;P из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Индексы по расценкам</vt:lpstr>
      <vt:lpstr>Индексы по разделам и смете</vt:lpstr>
    </vt:vector>
  </TitlesOfParts>
  <Company>Центр "Гранд"</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Лагода</dc:creator>
  <dc:description>Шаблон для создания пользовательских документов с готовыми примечаниями и описанием переменных (констант) и их источника</dc:description>
  <cp:lastModifiedBy>Лагода</cp:lastModifiedBy>
  <cp:lastPrinted>2006-05-12T17:08:57Z</cp:lastPrinted>
  <dcterms:created xsi:type="dcterms:W3CDTF">2004-03-31T11:09:00Z</dcterms:created>
  <dcterms:modified xsi:type="dcterms:W3CDTF">2015-08-25T11:19:09Z</dcterms:modified>
</cp:coreProperties>
</file>