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25" yWindow="90" windowWidth="8415" windowHeight="7875"/>
  </bookViews>
  <sheets>
    <sheet name="Пересчет ССР 2012-2013 без коэф" sheetId="11" r:id="rId1"/>
    <sheet name="Лист1" sheetId="12" r:id="rId2"/>
  </sheets>
  <definedNames>
    <definedName name="_xlnm.Print_Area" localSheetId="0">'Пересчет ССР 2012-2013 без коэф'!$A$1:$BL$106</definedName>
  </definedNames>
  <calcPr calcId="125725"/>
</workbook>
</file>

<file path=xl/calcChain.xml><?xml version="1.0" encoding="utf-8"?>
<calcChain xmlns="http://schemas.openxmlformats.org/spreadsheetml/2006/main">
  <c r="BC30" i="11"/>
  <c r="BH30" s="1"/>
  <c r="BB30"/>
  <c r="BG30" s="1"/>
  <c r="BA30"/>
  <c r="BF30" s="1"/>
  <c r="AZ30"/>
  <c r="BC25"/>
  <c r="BH25" s="1"/>
  <c r="BC24"/>
  <c r="BH24" s="1"/>
  <c r="BB25"/>
  <c r="BG25" s="1"/>
  <c r="BB24"/>
  <c r="BG24" s="1"/>
  <c r="BA25"/>
  <c r="BF25" s="1"/>
  <c r="BA24"/>
  <c r="BF24" s="1"/>
  <c r="AZ25"/>
  <c r="BE25" s="1"/>
  <c r="BI25" s="1"/>
  <c r="AZ24"/>
  <c r="BE24" s="1"/>
  <c r="H30"/>
  <c r="E31"/>
  <c r="D31"/>
  <c r="H25"/>
  <c r="G84"/>
  <c r="H84" s="1"/>
  <c r="AU26"/>
  <c r="AV26"/>
  <c r="BA26" s="1"/>
  <c r="AW26"/>
  <c r="AX26"/>
  <c r="BC26" s="1"/>
  <c r="BM26" s="1"/>
  <c r="AU27"/>
  <c r="AZ27" s="1"/>
  <c r="AV27"/>
  <c r="BA27" s="1"/>
  <c r="BF27" s="1"/>
  <c r="AW27"/>
  <c r="BB27" s="1"/>
  <c r="AX27"/>
  <c r="BC27" s="1"/>
  <c r="BH27" s="1"/>
  <c r="AU28"/>
  <c r="AZ28" s="1"/>
  <c r="AV28"/>
  <c r="BA28" s="1"/>
  <c r="AW28"/>
  <c r="BB28" s="1"/>
  <c r="AX28"/>
  <c r="BC28" s="1"/>
  <c r="AU29"/>
  <c r="AV29"/>
  <c r="BA29" s="1"/>
  <c r="BF29" s="1"/>
  <c r="AW29"/>
  <c r="BB29" s="1"/>
  <c r="AX29"/>
  <c r="BC29" s="1"/>
  <c r="BH29" s="1"/>
  <c r="BE85"/>
  <c r="BE78"/>
  <c r="BE67"/>
  <c r="AU57"/>
  <c r="AZ57" s="1"/>
  <c r="AU58"/>
  <c r="AU59"/>
  <c r="AZ59" s="1"/>
  <c r="BE59" s="1"/>
  <c r="AU60"/>
  <c r="AU61"/>
  <c r="AZ61" s="1"/>
  <c r="AU48"/>
  <c r="AZ48" s="1"/>
  <c r="AU49"/>
  <c r="AZ49" s="1"/>
  <c r="AU50"/>
  <c r="AU51"/>
  <c r="AZ51" s="1"/>
  <c r="AU52"/>
  <c r="AZ52" s="1"/>
  <c r="AU15"/>
  <c r="AZ15" s="1"/>
  <c r="AU16"/>
  <c r="AU18" s="1"/>
  <c r="AU17"/>
  <c r="AZ17" s="1"/>
  <c r="AU34"/>
  <c r="AU35"/>
  <c r="AZ35" s="1"/>
  <c r="AU36"/>
  <c r="AZ36" s="1"/>
  <c r="AU37"/>
  <c r="AZ37" s="1"/>
  <c r="AU38"/>
  <c r="AZ38" s="1"/>
  <c r="AU39"/>
  <c r="AZ39" s="1"/>
  <c r="AU40"/>
  <c r="AZ40" s="1"/>
  <c r="AU41"/>
  <c r="AZ41" s="1"/>
  <c r="AU42"/>
  <c r="AZ42" s="1"/>
  <c r="AU43"/>
  <c r="BF85"/>
  <c r="BF78"/>
  <c r="BF67"/>
  <c r="AV57"/>
  <c r="BA57" s="1"/>
  <c r="AV58"/>
  <c r="AV59"/>
  <c r="BA59"/>
  <c r="BF59" s="1"/>
  <c r="AV60"/>
  <c r="BA60" s="1"/>
  <c r="AV61"/>
  <c r="BA61" s="1"/>
  <c r="BF61" s="1"/>
  <c r="AV48"/>
  <c r="BA48" s="1"/>
  <c r="AV49"/>
  <c r="BA49" s="1"/>
  <c r="AV50"/>
  <c r="BA50"/>
  <c r="BK50" s="1"/>
  <c r="AV51"/>
  <c r="BA51"/>
  <c r="BF51" s="1"/>
  <c r="AV52"/>
  <c r="BA52" s="1"/>
  <c r="AV15"/>
  <c r="BA15" s="1"/>
  <c r="AV16"/>
  <c r="BA16"/>
  <c r="AV17"/>
  <c r="BA17"/>
  <c r="BF17" s="1"/>
  <c r="AV34"/>
  <c r="BA34"/>
  <c r="BF34" s="1"/>
  <c r="AV35"/>
  <c r="AV36"/>
  <c r="BA36" s="1"/>
  <c r="AV37"/>
  <c r="BA37" s="1"/>
  <c r="AV38"/>
  <c r="BA38" s="1"/>
  <c r="BF38" s="1"/>
  <c r="AV39"/>
  <c r="BA39" s="1"/>
  <c r="AV40"/>
  <c r="BA40" s="1"/>
  <c r="BK40" s="1"/>
  <c r="AV41"/>
  <c r="AV42"/>
  <c r="BA42" s="1"/>
  <c r="AV43"/>
  <c r="BA43" s="1"/>
  <c r="BG85"/>
  <c r="BG78"/>
  <c r="BG74"/>
  <c r="BG67"/>
  <c r="AW57"/>
  <c r="BB57" s="1"/>
  <c r="AW58"/>
  <c r="BB58" s="1"/>
  <c r="AW59"/>
  <c r="BB59" s="1"/>
  <c r="AW60"/>
  <c r="BB60" s="1"/>
  <c r="AW61"/>
  <c r="BB61" s="1"/>
  <c r="AW48"/>
  <c r="AW49"/>
  <c r="BB49" s="1"/>
  <c r="AW50"/>
  <c r="BB50" s="1"/>
  <c r="AW51"/>
  <c r="BB51" s="1"/>
  <c r="AW52"/>
  <c r="BB52" s="1"/>
  <c r="AW15"/>
  <c r="BB15" s="1"/>
  <c r="AW16"/>
  <c r="AW17"/>
  <c r="BB17" s="1"/>
  <c r="AW34"/>
  <c r="AW35"/>
  <c r="BB35" s="1"/>
  <c r="AW36"/>
  <c r="BB36" s="1"/>
  <c r="AW37"/>
  <c r="BB37" s="1"/>
  <c r="AW38"/>
  <c r="BB38" s="1"/>
  <c r="AW39"/>
  <c r="BB39" s="1"/>
  <c r="AW40"/>
  <c r="BB40" s="1"/>
  <c r="AW41"/>
  <c r="BB41" s="1"/>
  <c r="AW42"/>
  <c r="BB42" s="1"/>
  <c r="AW43"/>
  <c r="BB43" s="1"/>
  <c r="BH82"/>
  <c r="BI82" s="1"/>
  <c r="BH84"/>
  <c r="AX15"/>
  <c r="BC15" s="1"/>
  <c r="AX16"/>
  <c r="AX17"/>
  <c r="BC17" s="1"/>
  <c r="BH67"/>
  <c r="AX57"/>
  <c r="BC57" s="1"/>
  <c r="AX58"/>
  <c r="BC58" s="1"/>
  <c r="AX59"/>
  <c r="BC59" s="1"/>
  <c r="AX60"/>
  <c r="AX61"/>
  <c r="BC61" s="1"/>
  <c r="AX48"/>
  <c r="AX49"/>
  <c r="BC49" s="1"/>
  <c r="AX50"/>
  <c r="BC50" s="1"/>
  <c r="AX51"/>
  <c r="BC51" s="1"/>
  <c r="AX52"/>
  <c r="BC52" s="1"/>
  <c r="AX34"/>
  <c r="BC34" s="1"/>
  <c r="AX35"/>
  <c r="BC35" s="1"/>
  <c r="AX36"/>
  <c r="BC36" s="1"/>
  <c r="AX37"/>
  <c r="BC37" s="1"/>
  <c r="AX38"/>
  <c r="BC38" s="1"/>
  <c r="AX39"/>
  <c r="BC39" s="1"/>
  <c r="AX40"/>
  <c r="BC40" s="1"/>
  <c r="AX41"/>
  <c r="BC41" s="1"/>
  <c r="AX42"/>
  <c r="BC42" s="1"/>
  <c r="AX43"/>
  <c r="BC43" s="1"/>
  <c r="BJ104"/>
  <c r="AP85"/>
  <c r="AP78"/>
  <c r="AP18"/>
  <c r="AP32" s="1"/>
  <c r="AP31"/>
  <c r="BM104"/>
  <c r="AS78"/>
  <c r="AS74"/>
  <c r="AS67"/>
  <c r="AS62"/>
  <c r="AS53"/>
  <c r="AS18"/>
  <c r="AS31"/>
  <c r="AS44"/>
  <c r="BL104"/>
  <c r="AR85"/>
  <c r="AR78"/>
  <c r="AR74"/>
  <c r="AR67"/>
  <c r="AR62"/>
  <c r="AR53"/>
  <c r="AR18"/>
  <c r="AR32" s="1"/>
  <c r="AR31"/>
  <c r="AR44"/>
  <c r="BK104"/>
  <c r="AQ85"/>
  <c r="AQ78"/>
  <c r="AQ67"/>
  <c r="AQ62"/>
  <c r="AQ53"/>
  <c r="AQ18"/>
  <c r="AQ31"/>
  <c r="AT31" s="1"/>
  <c r="AQ44"/>
  <c r="BN104"/>
  <c r="BJ102"/>
  <c r="BN102"/>
  <c r="BM102"/>
  <c r="BL102"/>
  <c r="BK102"/>
  <c r="BJ85"/>
  <c r="BJ78"/>
  <c r="BJ74"/>
  <c r="BJ67"/>
  <c r="BK85"/>
  <c r="BK78"/>
  <c r="BK67"/>
  <c r="BL85"/>
  <c r="BL78"/>
  <c r="BL74"/>
  <c r="BL67"/>
  <c r="BM84"/>
  <c r="BM85" s="1"/>
  <c r="BM74"/>
  <c r="BM67"/>
  <c r="AZ85"/>
  <c r="AZ78"/>
  <c r="AZ67"/>
  <c r="BD67" s="1"/>
  <c r="BA85"/>
  <c r="BA78"/>
  <c r="BA67"/>
  <c r="BB85"/>
  <c r="BB78"/>
  <c r="BB74"/>
  <c r="BB67"/>
  <c r="BC85"/>
  <c r="BC67"/>
  <c r="AG31"/>
  <c r="AG32" s="1"/>
  <c r="AG67"/>
  <c r="AJ31"/>
  <c r="AJ67"/>
  <c r="AJ81"/>
  <c r="AJ83"/>
  <c r="AJ84"/>
  <c r="AC31"/>
  <c r="AC32" s="1"/>
  <c r="AC67"/>
  <c r="AH79"/>
  <c r="AH86"/>
  <c r="AI74"/>
  <c r="AI31"/>
  <c r="AI68" s="1"/>
  <c r="AI75" s="1"/>
  <c r="AI78" s="1"/>
  <c r="AI79" s="1"/>
  <c r="AI86" s="1"/>
  <c r="AI85"/>
  <c r="AF31"/>
  <c r="AF32" s="1"/>
  <c r="AF67"/>
  <c r="AF81"/>
  <c r="AF83"/>
  <c r="AF84"/>
  <c r="AE74"/>
  <c r="AE31"/>
  <c r="AE68" s="1"/>
  <c r="AE75" s="1"/>
  <c r="AE78" s="1"/>
  <c r="AE79" s="1"/>
  <c r="AE86" s="1"/>
  <c r="AE87" s="1"/>
  <c r="AE88" s="1"/>
  <c r="AE85"/>
  <c r="AD79"/>
  <c r="AD86" s="1"/>
  <c r="X85"/>
  <c r="X78"/>
  <c r="X74"/>
  <c r="X67"/>
  <c r="X62"/>
  <c r="X53"/>
  <c r="X18"/>
  <c r="X31"/>
  <c r="X44"/>
  <c r="Y85"/>
  <c r="Y78"/>
  <c r="Y67"/>
  <c r="Y62"/>
  <c r="Y53"/>
  <c r="Y18"/>
  <c r="Y31"/>
  <c r="Y44"/>
  <c r="Z85"/>
  <c r="Z78"/>
  <c r="Z74"/>
  <c r="Z67"/>
  <c r="Z62"/>
  <c r="AB62" s="1"/>
  <c r="Z53"/>
  <c r="Z18"/>
  <c r="AB18" s="1"/>
  <c r="Z31"/>
  <c r="Z44"/>
  <c r="AB44" s="1"/>
  <c r="AA74"/>
  <c r="AA67"/>
  <c r="AA62"/>
  <c r="AA53"/>
  <c r="AA18"/>
  <c r="AA31"/>
  <c r="AA44"/>
  <c r="AU85"/>
  <c r="AU78"/>
  <c r="AV85"/>
  <c r="AV78"/>
  <c r="AV67"/>
  <c r="AW85"/>
  <c r="AW78"/>
  <c r="AW74"/>
  <c r="AW67"/>
  <c r="AW62"/>
  <c r="AX84"/>
  <c r="AX74"/>
  <c r="AX67"/>
  <c r="AK85"/>
  <c r="AK78"/>
  <c r="AK74"/>
  <c r="AK18"/>
  <c r="AK31"/>
  <c r="AL85"/>
  <c r="AL78"/>
  <c r="AL67"/>
  <c r="AL62"/>
  <c r="AL53"/>
  <c r="AL18"/>
  <c r="AL31"/>
  <c r="AL44"/>
  <c r="AM85"/>
  <c r="AM78"/>
  <c r="AM74"/>
  <c r="AM67"/>
  <c r="AM62"/>
  <c r="AM53"/>
  <c r="AM18"/>
  <c r="AM31"/>
  <c r="AM44"/>
  <c r="AN84"/>
  <c r="AN85" s="1"/>
  <c r="AN18"/>
  <c r="AN31"/>
  <c r="AN74"/>
  <c r="AN67"/>
  <c r="AN62"/>
  <c r="AN53"/>
  <c r="AN44"/>
  <c r="S85"/>
  <c r="S78"/>
  <c r="S67"/>
  <c r="S62"/>
  <c r="S53"/>
  <c r="S18"/>
  <c r="S31"/>
  <c r="S44"/>
  <c r="T85"/>
  <c r="T78"/>
  <c r="T67"/>
  <c r="T62"/>
  <c r="T53"/>
  <c r="T18"/>
  <c r="T31"/>
  <c r="T44"/>
  <c r="U85"/>
  <c r="U78"/>
  <c r="U74"/>
  <c r="U67"/>
  <c r="U62"/>
  <c r="U53"/>
  <c r="U18"/>
  <c r="U31"/>
  <c r="U44"/>
  <c r="V85"/>
  <c r="V74"/>
  <c r="V67"/>
  <c r="V62"/>
  <c r="V53"/>
  <c r="V18"/>
  <c r="V31"/>
  <c r="V44"/>
  <c r="N85"/>
  <c r="N78"/>
  <c r="N15"/>
  <c r="N16"/>
  <c r="N17"/>
  <c r="N26"/>
  <c r="N27"/>
  <c r="N28"/>
  <c r="N29"/>
  <c r="O85"/>
  <c r="O78"/>
  <c r="O67"/>
  <c r="O57"/>
  <c r="O58"/>
  <c r="O59"/>
  <c r="O60"/>
  <c r="O61"/>
  <c r="O48"/>
  <c r="O49"/>
  <c r="O50"/>
  <c r="O51"/>
  <c r="O52"/>
  <c r="O15"/>
  <c r="O16"/>
  <c r="O17"/>
  <c r="O26"/>
  <c r="O27"/>
  <c r="O28"/>
  <c r="O29"/>
  <c r="O34"/>
  <c r="O35"/>
  <c r="O36"/>
  <c r="O37"/>
  <c r="O38"/>
  <c r="O39"/>
  <c r="O40"/>
  <c r="O41"/>
  <c r="O42"/>
  <c r="O43"/>
  <c r="P85"/>
  <c r="P78"/>
  <c r="P74"/>
  <c r="P67"/>
  <c r="P57"/>
  <c r="P58"/>
  <c r="P59"/>
  <c r="P60"/>
  <c r="P61"/>
  <c r="P48"/>
  <c r="P49"/>
  <c r="P50"/>
  <c r="P51"/>
  <c r="P52"/>
  <c r="P15"/>
  <c r="P16"/>
  <c r="P17"/>
  <c r="P26"/>
  <c r="P27"/>
  <c r="P28"/>
  <c r="P29"/>
  <c r="P34"/>
  <c r="P35"/>
  <c r="P36"/>
  <c r="P37"/>
  <c r="P38"/>
  <c r="P39"/>
  <c r="P40"/>
  <c r="P41"/>
  <c r="P42"/>
  <c r="P43"/>
  <c r="Q84"/>
  <c r="Q85" s="1"/>
  <c r="D67"/>
  <c r="D62"/>
  <c r="D53"/>
  <c r="D18"/>
  <c r="D44"/>
  <c r="E67"/>
  <c r="E62"/>
  <c r="E53"/>
  <c r="E18"/>
  <c r="E32" s="1"/>
  <c r="E44"/>
  <c r="F74"/>
  <c r="F67"/>
  <c r="F62"/>
  <c r="F53"/>
  <c r="F18"/>
  <c r="F31"/>
  <c r="F44"/>
  <c r="G18"/>
  <c r="G31"/>
  <c r="G67"/>
  <c r="G62"/>
  <c r="G53"/>
  <c r="G44"/>
  <c r="Q74"/>
  <c r="Q67"/>
  <c r="Q57"/>
  <c r="Q58"/>
  <c r="Q59"/>
  <c r="Q60"/>
  <c r="Q61"/>
  <c r="Q48"/>
  <c r="Q49"/>
  <c r="Q50"/>
  <c r="Q51"/>
  <c r="Q52"/>
  <c r="Q15"/>
  <c r="Q16"/>
  <c r="Q17"/>
  <c r="Q26"/>
  <c r="Q27"/>
  <c r="Q28"/>
  <c r="Q29"/>
  <c r="Q34"/>
  <c r="Q35"/>
  <c r="Q36"/>
  <c r="Q37"/>
  <c r="Q38"/>
  <c r="Q39"/>
  <c r="Q40"/>
  <c r="Q41"/>
  <c r="Q42"/>
  <c r="Q43"/>
  <c r="I85"/>
  <c r="I78"/>
  <c r="I18"/>
  <c r="I31"/>
  <c r="J85"/>
  <c r="J78"/>
  <c r="J67"/>
  <c r="J62"/>
  <c r="J53"/>
  <c r="J18"/>
  <c r="J31"/>
  <c r="J44"/>
  <c r="K85"/>
  <c r="K78"/>
  <c r="K74"/>
  <c r="K67"/>
  <c r="K62"/>
  <c r="K53"/>
  <c r="K18"/>
  <c r="K31"/>
  <c r="K44"/>
  <c r="L84"/>
  <c r="L85" s="1"/>
  <c r="L74"/>
  <c r="L67"/>
  <c r="L62"/>
  <c r="L53"/>
  <c r="L18"/>
  <c r="L31"/>
  <c r="L44"/>
  <c r="D85"/>
  <c r="D78"/>
  <c r="E85"/>
  <c r="E78"/>
  <c r="F85"/>
  <c r="F78"/>
  <c r="G81"/>
  <c r="AT85"/>
  <c r="AA85"/>
  <c r="BN84"/>
  <c r="BI84"/>
  <c r="BD84"/>
  <c r="AT84"/>
  <c r="AB84"/>
  <c r="W84"/>
  <c r="R84"/>
  <c r="BN83"/>
  <c r="BI83"/>
  <c r="BD83"/>
  <c r="AY83"/>
  <c r="AT83"/>
  <c r="AO83"/>
  <c r="AB83"/>
  <c r="W83"/>
  <c r="R83"/>
  <c r="M83"/>
  <c r="H83"/>
  <c r="BD82"/>
  <c r="H82"/>
  <c r="BN81"/>
  <c r="BI81"/>
  <c r="BD81"/>
  <c r="AY81"/>
  <c r="AT81"/>
  <c r="AO81"/>
  <c r="R81"/>
  <c r="M81"/>
  <c r="AT77"/>
  <c r="AJ77"/>
  <c r="AF77"/>
  <c r="AH31"/>
  <c r="AH68" s="1"/>
  <c r="AH75" s="1"/>
  <c r="AD31"/>
  <c r="AD68" s="1"/>
  <c r="AD75" s="1"/>
  <c r="AU74"/>
  <c r="AP74"/>
  <c r="N74"/>
  <c r="I74"/>
  <c r="AU67"/>
  <c r="AY67" s="1"/>
  <c r="AP67"/>
  <c r="AP62"/>
  <c r="AT62" s="1"/>
  <c r="AP53"/>
  <c r="AP44"/>
  <c r="AT44" s="1"/>
  <c r="AK67"/>
  <c r="AK62"/>
  <c r="AO62" s="1"/>
  <c r="AK53"/>
  <c r="AK44"/>
  <c r="AO44" s="1"/>
  <c r="N67"/>
  <c r="N57"/>
  <c r="R57" s="1"/>
  <c r="N58"/>
  <c r="N59"/>
  <c r="R59" s="1"/>
  <c r="N60"/>
  <c r="N61"/>
  <c r="R61" s="1"/>
  <c r="N48"/>
  <c r="N49"/>
  <c r="N50"/>
  <c r="N51"/>
  <c r="R51" s="1"/>
  <c r="N52"/>
  <c r="N34"/>
  <c r="N35"/>
  <c r="N36"/>
  <c r="R36" s="1"/>
  <c r="N37"/>
  <c r="N38"/>
  <c r="N39"/>
  <c r="N40"/>
  <c r="N41"/>
  <c r="N42"/>
  <c r="N43"/>
  <c r="I67"/>
  <c r="I62"/>
  <c r="I53"/>
  <c r="M53" s="1"/>
  <c r="I44"/>
  <c r="BI67"/>
  <c r="H67"/>
  <c r="BI66"/>
  <c r="BD66"/>
  <c r="H66"/>
  <c r="AJ63"/>
  <c r="AI63"/>
  <c r="AH63"/>
  <c r="AG63"/>
  <c r="AF62"/>
  <c r="AF63" s="1"/>
  <c r="AE63"/>
  <c r="AD63"/>
  <c r="AC62"/>
  <c r="AC63" s="1"/>
  <c r="M61"/>
  <c r="H61"/>
  <c r="M60"/>
  <c r="H60"/>
  <c r="AY59"/>
  <c r="AT59"/>
  <c r="AO59"/>
  <c r="AB59"/>
  <c r="W59"/>
  <c r="M59"/>
  <c r="H59"/>
  <c r="AT58"/>
  <c r="AO58"/>
  <c r="AB58"/>
  <c r="W58"/>
  <c r="M58"/>
  <c r="H58"/>
  <c r="AY57"/>
  <c r="AT57"/>
  <c r="AO57"/>
  <c r="AC18"/>
  <c r="AC57" s="1"/>
  <c r="AF57" s="1"/>
  <c r="AB57"/>
  <c r="W57"/>
  <c r="M57"/>
  <c r="H57"/>
  <c r="AJ54"/>
  <c r="AI54"/>
  <c r="AH54"/>
  <c r="AG54"/>
  <c r="AF53"/>
  <c r="AF54" s="1"/>
  <c r="AE54"/>
  <c r="AD54"/>
  <c r="AC53"/>
  <c r="AC54" s="1"/>
  <c r="AT53"/>
  <c r="AY52"/>
  <c r="M52"/>
  <c r="AY51"/>
  <c r="M51"/>
  <c r="H51"/>
  <c r="AT50"/>
  <c r="AO50"/>
  <c r="AB50"/>
  <c r="R50"/>
  <c r="M50"/>
  <c r="H50"/>
  <c r="AT49"/>
  <c r="AO49"/>
  <c r="AB49"/>
  <c r="W49"/>
  <c r="M49"/>
  <c r="H49"/>
  <c r="AT48"/>
  <c r="AO48"/>
  <c r="AB48"/>
  <c r="W48"/>
  <c r="M48"/>
  <c r="H48"/>
  <c r="AJ45"/>
  <c r="AI45"/>
  <c r="AH45"/>
  <c r="AG45"/>
  <c r="AC34"/>
  <c r="AF34"/>
  <c r="AF44" s="1"/>
  <c r="AF45" s="1"/>
  <c r="AE45"/>
  <c r="AD45"/>
  <c r="M43"/>
  <c r="M42"/>
  <c r="H42"/>
  <c r="M41"/>
  <c r="H41"/>
  <c r="AY40"/>
  <c r="M40"/>
  <c r="H40"/>
  <c r="AT39"/>
  <c r="AO39"/>
  <c r="AB39"/>
  <c r="W39"/>
  <c r="M39"/>
  <c r="H39"/>
  <c r="AT38"/>
  <c r="AO38"/>
  <c r="AB38"/>
  <c r="W38"/>
  <c r="M38"/>
  <c r="H38"/>
  <c r="AT37"/>
  <c r="AO37"/>
  <c r="AB37"/>
  <c r="W37"/>
  <c r="M37"/>
  <c r="H37"/>
  <c r="AT36"/>
  <c r="AO36"/>
  <c r="AB36"/>
  <c r="W36"/>
  <c r="M36"/>
  <c r="H36"/>
  <c r="AT35"/>
  <c r="AO35"/>
  <c r="AB35"/>
  <c r="W35"/>
  <c r="M35"/>
  <c r="H35"/>
  <c r="AT34"/>
  <c r="AO34"/>
  <c r="AB34"/>
  <c r="W34"/>
  <c r="M34"/>
  <c r="H34"/>
  <c r="AJ32"/>
  <c r="AH32"/>
  <c r="AE32"/>
  <c r="AO31"/>
  <c r="AT29"/>
  <c r="AO29"/>
  <c r="M29"/>
  <c r="H29"/>
  <c r="AT28"/>
  <c r="AO28"/>
  <c r="R28"/>
  <c r="M28"/>
  <c r="H28"/>
  <c r="AT27"/>
  <c r="AO27"/>
  <c r="AB27"/>
  <c r="W27"/>
  <c r="M27"/>
  <c r="H27"/>
  <c r="AT26"/>
  <c r="AO26"/>
  <c r="AB26"/>
  <c r="W26"/>
  <c r="M26"/>
  <c r="H26"/>
  <c r="H24"/>
  <c r="H31" s="1"/>
  <c r="AG15"/>
  <c r="AJ15" s="1"/>
  <c r="AJ18" s="1"/>
  <c r="AH15"/>
  <c r="AI18"/>
  <c r="AH18"/>
  <c r="AG18"/>
  <c r="AF15"/>
  <c r="AF18"/>
  <c r="AE18"/>
  <c r="AD18"/>
  <c r="AT17"/>
  <c r="AO17"/>
  <c r="AB17"/>
  <c r="W17"/>
  <c r="M17"/>
  <c r="H17"/>
  <c r="AT16"/>
  <c r="AO16"/>
  <c r="AB16"/>
  <c r="W16"/>
  <c r="M16"/>
  <c r="H16"/>
  <c r="AT15"/>
  <c r="AO15"/>
  <c r="AB15"/>
  <c r="W15"/>
  <c r="M15"/>
  <c r="H15"/>
  <c r="S4"/>
  <c r="D32"/>
  <c r="D45" s="1"/>
  <c r="D54" s="1"/>
  <c r="D63" s="1"/>
  <c r="D68" s="1"/>
  <c r="D70" s="1"/>
  <c r="D74" s="1"/>
  <c r="D75" s="1"/>
  <c r="D79" s="1"/>
  <c r="D86" s="1"/>
  <c r="D87" s="1"/>
  <c r="AD32"/>
  <c r="AO67"/>
  <c r="M84"/>
  <c r="AO84"/>
  <c r="I32"/>
  <c r="I45" s="1"/>
  <c r="I54" s="1"/>
  <c r="AL32"/>
  <c r="AL45" s="1"/>
  <c r="AQ32"/>
  <c r="AQ45" s="1"/>
  <c r="AQ54" s="1"/>
  <c r="AQ63" s="1"/>
  <c r="AQ68" s="1"/>
  <c r="AQ70" s="1"/>
  <c r="AQ74" s="1"/>
  <c r="AT74" s="1"/>
  <c r="Q62"/>
  <c r="AC44"/>
  <c r="AC45" s="1"/>
  <c r="G32"/>
  <c r="G45" s="1"/>
  <c r="G54" s="1"/>
  <c r="G63" s="1"/>
  <c r="G68" s="1"/>
  <c r="AN32"/>
  <c r="AN45" s="1"/>
  <c r="AN54" s="1"/>
  <c r="AN63" s="1"/>
  <c r="AN68" s="1"/>
  <c r="AN75" s="1"/>
  <c r="AC68"/>
  <c r="AC70" s="1"/>
  <c r="R16"/>
  <c r="AJ68"/>
  <c r="AS32"/>
  <c r="AS45" s="1"/>
  <c r="AS54" s="1"/>
  <c r="AS63" s="1"/>
  <c r="AS68" s="1"/>
  <c r="AS75" s="1"/>
  <c r="AS79" s="1"/>
  <c r="AS86" s="1"/>
  <c r="AS88" s="1"/>
  <c r="AS90" s="1"/>
  <c r="N62"/>
  <c r="Q31"/>
  <c r="H62"/>
  <c r="AJ85"/>
  <c r="G74"/>
  <c r="AB53"/>
  <c r="AV18"/>
  <c r="BB26"/>
  <c r="BG26" s="1"/>
  <c r="AW31"/>
  <c r="G85"/>
  <c r="H85" s="1"/>
  <c r="H81"/>
  <c r="H71"/>
  <c r="AB85"/>
  <c r="AX44"/>
  <c r="BC60"/>
  <c r="BH60" s="1"/>
  <c r="AZ50"/>
  <c r="BJ50" s="1"/>
  <c r="AV31"/>
  <c r="AV32" s="1"/>
  <c r="AY27"/>
  <c r="P62"/>
  <c r="O44"/>
  <c r="BC48"/>
  <c r="BM48" s="1"/>
  <c r="BA41"/>
  <c r="BK41" s="1"/>
  <c r="L32"/>
  <c r="L45" s="1"/>
  <c r="L54" s="1"/>
  <c r="L63" s="1"/>
  <c r="L68" s="1"/>
  <c r="L75" s="1"/>
  <c r="M67"/>
  <c r="P44"/>
  <c r="P31"/>
  <c r="R48"/>
  <c r="O53"/>
  <c r="O62"/>
  <c r="R17"/>
  <c r="T32"/>
  <c r="T45" s="1"/>
  <c r="T54" s="1"/>
  <c r="T63" s="1"/>
  <c r="T68" s="1"/>
  <c r="T70" s="1"/>
  <c r="BB34"/>
  <c r="BL34" s="1"/>
  <c r="AW44"/>
  <c r="BB48"/>
  <c r="BL48" s="1"/>
  <c r="AW53"/>
  <c r="AY29"/>
  <c r="AZ29"/>
  <c r="BE29" s="1"/>
  <c r="R34"/>
  <c r="R37"/>
  <c r="AY36"/>
  <c r="BA35"/>
  <c r="BK35" s="1"/>
  <c r="AV44"/>
  <c r="AX31"/>
  <c r="BD24"/>
  <c r="N31"/>
  <c r="N44"/>
  <c r="X32"/>
  <c r="X45" s="1"/>
  <c r="X54" s="1"/>
  <c r="X63" s="1"/>
  <c r="X68" s="1"/>
  <c r="AZ43"/>
  <c r="BE43" s="1"/>
  <c r="AZ34"/>
  <c r="BE34" s="1"/>
  <c r="AY34"/>
  <c r="AY48"/>
  <c r="M62"/>
  <c r="AX85"/>
  <c r="AY85" s="1"/>
  <c r="AY84"/>
  <c r="BB16"/>
  <c r="BG16" s="1"/>
  <c r="AY39"/>
  <c r="AZ16"/>
  <c r="BJ16" s="1"/>
  <c r="AY16"/>
  <c r="AZ60"/>
  <c r="BE60" s="1"/>
  <c r="AY60"/>
  <c r="AY28"/>
  <c r="AZ26"/>
  <c r="AU31"/>
  <c r="AY26"/>
  <c r="W85"/>
  <c r="BC16"/>
  <c r="BM16" s="1"/>
  <c r="AX18"/>
  <c r="AX32" s="1"/>
  <c r="AX45" s="1"/>
  <c r="AV62"/>
  <c r="AZ58"/>
  <c r="AU62"/>
  <c r="BJ58"/>
  <c r="BJ29"/>
  <c r="BE26"/>
  <c r="BM60"/>
  <c r="BF35"/>
  <c r="BE50"/>
  <c r="BJ60"/>
  <c r="BG48"/>
  <c r="BF41"/>
  <c r="BL26"/>
  <c r="BJ43"/>
  <c r="BG34"/>
  <c r="BH48"/>
  <c r="BI71"/>
  <c r="BH74"/>
  <c r="BC74"/>
  <c r="BD71"/>
  <c r="BH16"/>
  <c r="H44"/>
  <c r="S32"/>
  <c r="S45" s="1"/>
  <c r="S54" s="1"/>
  <c r="S63" s="1"/>
  <c r="S68" s="1"/>
  <c r="S75" s="1"/>
  <c r="S79" s="1"/>
  <c r="AA32"/>
  <c r="AA45" s="1"/>
  <c r="AA54" s="1"/>
  <c r="AA63" s="1"/>
  <c r="BH99"/>
  <c r="BI99" s="1"/>
  <c r="BD85"/>
  <c r="AY61"/>
  <c r="AY49"/>
  <c r="BF16"/>
  <c r="BK16"/>
  <c r="BH91"/>
  <c r="BI91" s="1"/>
  <c r="BE58"/>
  <c r="N53"/>
  <c r="BK51"/>
  <c r="BK59"/>
  <c r="AH87"/>
  <c r="BF50"/>
  <c r="BJ26"/>
  <c r="BK38"/>
  <c r="BK34"/>
  <c r="BG29"/>
  <c r="I63"/>
  <c r="I68" s="1"/>
  <c r="BK39"/>
  <c r="BF39"/>
  <c r="BK37"/>
  <c r="BF37"/>
  <c r="BE49"/>
  <c r="BM29"/>
  <c r="BK29"/>
  <c r="BE27"/>
  <c r="BE30"/>
  <c r="BI30" s="1"/>
  <c r="BL28" l="1"/>
  <c r="BG28"/>
  <c r="BE28"/>
  <c r="BJ28"/>
  <c r="BN28" s="1"/>
  <c r="BM28"/>
  <c r="BH28"/>
  <c r="BF28"/>
  <c r="BK28"/>
  <c r="BE16"/>
  <c r="BI16" s="1"/>
  <c r="M44"/>
  <c r="K32"/>
  <c r="K45" s="1"/>
  <c r="K54" s="1"/>
  <c r="K63" s="1"/>
  <c r="K68" s="1"/>
  <c r="K75" s="1"/>
  <c r="K79" s="1"/>
  <c r="K86" s="1"/>
  <c r="K87" s="1"/>
  <c r="J32"/>
  <c r="Q44"/>
  <c r="R44" s="1"/>
  <c r="Q18"/>
  <c r="Q32" s="1"/>
  <c r="Q53"/>
  <c r="F32"/>
  <c r="F45" s="1"/>
  <c r="F54" s="1"/>
  <c r="F63" s="1"/>
  <c r="F68" s="1"/>
  <c r="F75" s="1"/>
  <c r="F79" s="1"/>
  <c r="F86" s="1"/>
  <c r="F87" s="1"/>
  <c r="F88" s="1"/>
  <c r="H53"/>
  <c r="R29"/>
  <c r="R27"/>
  <c r="R15"/>
  <c r="P53"/>
  <c r="R53" s="1"/>
  <c r="O18"/>
  <c r="R58"/>
  <c r="R26"/>
  <c r="N18"/>
  <c r="N32" s="1"/>
  <c r="W44"/>
  <c r="W18"/>
  <c r="W62"/>
  <c r="W53"/>
  <c r="W67"/>
  <c r="AO85"/>
  <c r="AM32"/>
  <c r="AM45" s="1"/>
  <c r="AM54" s="1"/>
  <c r="AM63" s="1"/>
  <c r="AM68" s="1"/>
  <c r="AM75" s="1"/>
  <c r="AM79" s="1"/>
  <c r="AM86" s="1"/>
  <c r="AO18"/>
  <c r="AK32"/>
  <c r="R62"/>
  <c r="G75"/>
  <c r="AB31"/>
  <c r="AB67"/>
  <c r="AF85"/>
  <c r="AH88"/>
  <c r="AH89" s="1"/>
  <c r="AH90" s="1"/>
  <c r="BN67"/>
  <c r="AR45"/>
  <c r="AR54" s="1"/>
  <c r="AR63" s="1"/>
  <c r="AR68" s="1"/>
  <c r="AR75" s="1"/>
  <c r="AR79" s="1"/>
  <c r="AX53"/>
  <c r="AX54" s="1"/>
  <c r="AY58"/>
  <c r="AU44"/>
  <c r="AY50"/>
  <c r="AP45"/>
  <c r="AP54" s="1"/>
  <c r="AT32"/>
  <c r="AP75"/>
  <c r="AP79" s="1"/>
  <c r="AP86" s="1"/>
  <c r="AP88" s="1"/>
  <c r="AP90" s="1"/>
  <c r="BJ103" s="1"/>
  <c r="BJ106" s="1"/>
  <c r="BN106" s="1"/>
  <c r="BM35"/>
  <c r="BH35"/>
  <c r="BG35"/>
  <c r="BL35"/>
  <c r="BL61"/>
  <c r="BG61"/>
  <c r="AK75"/>
  <c r="AK79" s="1"/>
  <c r="AK86" s="1"/>
  <c r="AK88" s="1"/>
  <c r="AO32"/>
  <c r="AN77" s="1"/>
  <c r="AK45"/>
  <c r="AK54" s="1"/>
  <c r="AK63" s="1"/>
  <c r="AK68" s="1"/>
  <c r="BM61"/>
  <c r="BH61"/>
  <c r="BI61" s="1"/>
  <c r="BG36"/>
  <c r="BL36"/>
  <c r="BJ61"/>
  <c r="BD61"/>
  <c r="BE61"/>
  <c r="AY53"/>
  <c r="P54"/>
  <c r="P63" s="1"/>
  <c r="P68" s="1"/>
  <c r="P75" s="1"/>
  <c r="P79" s="1"/>
  <c r="P86" s="1"/>
  <c r="P87" s="1"/>
  <c r="BI28"/>
  <c r="BA18"/>
  <c r="BK18" s="1"/>
  <c r="BK15"/>
  <c r="BF15"/>
  <c r="BF18" s="1"/>
  <c r="AU32"/>
  <c r="AU45" s="1"/>
  <c r="BE48"/>
  <c r="BJ48"/>
  <c r="AA68"/>
  <c r="AA75" s="1"/>
  <c r="AY62"/>
  <c r="BN16"/>
  <c r="AV45"/>
  <c r="AP63"/>
  <c r="AP68" s="1"/>
  <c r="AT68" s="1"/>
  <c r="AZ31"/>
  <c r="BD29"/>
  <c r="AQ75"/>
  <c r="AQ79" s="1"/>
  <c r="AQ86" s="1"/>
  <c r="BD25"/>
  <c r="BD28"/>
  <c r="I75"/>
  <c r="BD16"/>
  <c r="AY17"/>
  <c r="BL16"/>
  <c r="BJ34"/>
  <c r="BA58"/>
  <c r="AY31"/>
  <c r="AY37"/>
  <c r="AW18"/>
  <c r="AW32" s="1"/>
  <c r="AW45" s="1"/>
  <c r="AW54" s="1"/>
  <c r="AW63" s="1"/>
  <c r="AW68" s="1"/>
  <c r="AW75" s="1"/>
  <c r="AW79" s="1"/>
  <c r="AW86" s="1"/>
  <c r="AW87" s="1"/>
  <c r="AU53"/>
  <c r="AY43"/>
  <c r="AF68"/>
  <c r="BI29"/>
  <c r="AY41"/>
  <c r="M31"/>
  <c r="AX62"/>
  <c r="AY35"/>
  <c r="AY15"/>
  <c r="BK17"/>
  <c r="H18"/>
  <c r="AG68"/>
  <c r="AG70" s="1"/>
  <c r="AG74" s="1"/>
  <c r="P18"/>
  <c r="P32" s="1"/>
  <c r="P45" s="1"/>
  <c r="AI32"/>
  <c r="AY38"/>
  <c r="AY42"/>
  <c r="R43"/>
  <c r="R41"/>
  <c r="R39"/>
  <c r="R35"/>
  <c r="R52"/>
  <c r="R60"/>
  <c r="R67"/>
  <c r="AO53"/>
  <c r="AT67"/>
  <c r="M85"/>
  <c r="V32"/>
  <c r="U32"/>
  <c r="U45" s="1"/>
  <c r="U54" s="1"/>
  <c r="AV53"/>
  <c r="Z32"/>
  <c r="Z45" s="1"/>
  <c r="Z54" s="1"/>
  <c r="Z63" s="1"/>
  <c r="Z68" s="1"/>
  <c r="Z75" s="1"/>
  <c r="Z79" s="1"/>
  <c r="Z86" s="1"/>
  <c r="Z87" s="1"/>
  <c r="Z88" s="1"/>
  <c r="AT18"/>
  <c r="AT78"/>
  <c r="BH85"/>
  <c r="BI85" s="1"/>
  <c r="BD30"/>
  <c r="AU75"/>
  <c r="AU79" s="1"/>
  <c r="AU86" s="1"/>
  <c r="AO77"/>
  <c r="AN78"/>
  <c r="BJ98"/>
  <c r="W70"/>
  <c r="T74"/>
  <c r="AC74"/>
  <c r="AC75" s="1"/>
  <c r="AC78" s="1"/>
  <c r="AC79" s="1"/>
  <c r="AC86" s="1"/>
  <c r="AF70"/>
  <c r="AF74" s="1"/>
  <c r="AF75" s="1"/>
  <c r="AF78" s="1"/>
  <c r="AF79" s="1"/>
  <c r="AF86" s="1"/>
  <c r="AF87" s="1"/>
  <c r="AF88" s="1"/>
  <c r="J45"/>
  <c r="M32"/>
  <c r="E45"/>
  <c r="H32"/>
  <c r="AD87"/>
  <c r="AD88" s="1"/>
  <c r="BH43"/>
  <c r="BM43"/>
  <c r="BM41"/>
  <c r="BH41"/>
  <c r="BM39"/>
  <c r="BH39"/>
  <c r="BM37"/>
  <c r="BH37"/>
  <c r="BM17"/>
  <c r="BH17"/>
  <c r="BL15"/>
  <c r="BG15"/>
  <c r="BL51"/>
  <c r="BG51"/>
  <c r="BL49"/>
  <c r="BG49"/>
  <c r="BB53"/>
  <c r="BG59"/>
  <c r="BL59"/>
  <c r="BG57"/>
  <c r="BL57"/>
  <c r="BB62"/>
  <c r="BK42"/>
  <c r="BF42"/>
  <c r="BJ52"/>
  <c r="BE52"/>
  <c r="BE57"/>
  <c r="BJ57"/>
  <c r="BK26"/>
  <c r="BN26" s="1"/>
  <c r="BF26"/>
  <c r="BF31" s="1"/>
  <c r="AR86"/>
  <c r="AR87" s="1"/>
  <c r="AR88" s="1"/>
  <c r="V45"/>
  <c r="V54" s="1"/>
  <c r="BM42"/>
  <c r="BH42"/>
  <c r="BH40"/>
  <c r="BM40"/>
  <c r="BH38"/>
  <c r="BM38"/>
  <c r="BM36"/>
  <c r="BH36"/>
  <c r="BL52"/>
  <c r="BG52"/>
  <c r="BG50"/>
  <c r="BL50"/>
  <c r="BG60"/>
  <c r="BL60"/>
  <c r="BG58"/>
  <c r="BL58"/>
  <c r="BK43"/>
  <c r="BF43"/>
  <c r="BE15"/>
  <c r="BJ15"/>
  <c r="BJ51"/>
  <c r="BE51"/>
  <c r="BE53" s="1"/>
  <c r="BG27"/>
  <c r="BG31" s="1"/>
  <c r="BD27"/>
  <c r="BI24"/>
  <c r="BE31"/>
  <c r="BE62"/>
  <c r="AY44"/>
  <c r="R42"/>
  <c r="R40"/>
  <c r="R38"/>
  <c r="R49"/>
  <c r="M18"/>
  <c r="R85"/>
  <c r="O31"/>
  <c r="W31"/>
  <c r="Y32"/>
  <c r="BI27"/>
  <c r="BF32"/>
  <c r="K88"/>
  <c r="AZ18"/>
  <c r="AT54"/>
  <c r="BN85"/>
  <c r="BD38"/>
  <c r="BD49"/>
  <c r="BC31"/>
  <c r="BA31"/>
  <c r="BJ27"/>
  <c r="X75"/>
  <c r="W45"/>
  <c r="AE89"/>
  <c r="AE90" s="1"/>
  <c r="AQ87"/>
  <c r="AQ88"/>
  <c r="S86"/>
  <c r="BM103"/>
  <c r="BM106" s="1"/>
  <c r="BM98"/>
  <c r="AM88"/>
  <c r="AM87"/>
  <c r="AJ70"/>
  <c r="AJ74" s="1"/>
  <c r="BM52"/>
  <c r="BH52"/>
  <c r="BM50"/>
  <c r="BN50" s="1"/>
  <c r="BH50"/>
  <c r="BI50" s="1"/>
  <c r="BD50"/>
  <c r="BM59"/>
  <c r="BH59"/>
  <c r="BI59" s="1"/>
  <c r="BM57"/>
  <c r="BH57"/>
  <c r="BC62"/>
  <c r="BL42"/>
  <c r="BG42"/>
  <c r="BL40"/>
  <c r="BG40"/>
  <c r="BL38"/>
  <c r="BG38"/>
  <c r="BG17"/>
  <c r="BG18" s="1"/>
  <c r="BL17"/>
  <c r="BB18"/>
  <c r="BK52"/>
  <c r="BD52"/>
  <c r="BF52"/>
  <c r="BK48"/>
  <c r="BD48"/>
  <c r="BF48"/>
  <c r="BA53"/>
  <c r="BF60"/>
  <c r="BD60"/>
  <c r="BK60"/>
  <c r="BN60" s="1"/>
  <c r="BK57"/>
  <c r="BA62"/>
  <c r="BD57"/>
  <c r="BF57"/>
  <c r="BE41"/>
  <c r="BD41"/>
  <c r="BJ41"/>
  <c r="BE39"/>
  <c r="BD39"/>
  <c r="BJ39"/>
  <c r="BJ37"/>
  <c r="BD37"/>
  <c r="BE37"/>
  <c r="BJ35"/>
  <c r="BE35"/>
  <c r="BD35"/>
  <c r="AZ44"/>
  <c r="BD17"/>
  <c r="BE17"/>
  <c r="BJ17"/>
  <c r="AZ62"/>
  <c r="BD59"/>
  <c r="BJ59"/>
  <c r="BL29"/>
  <c r="BN29" s="1"/>
  <c r="BB31"/>
  <c r="BH26"/>
  <c r="BD26"/>
  <c r="BK61"/>
  <c r="BN61" s="1"/>
  <c r="BF40"/>
  <c r="P88"/>
  <c r="D88"/>
  <c r="V63"/>
  <c r="V68" s="1"/>
  <c r="V75" s="1"/>
  <c r="BD51"/>
  <c r="AL54"/>
  <c r="AI87"/>
  <c r="AI88" s="1"/>
  <c r="AI90" s="1"/>
  <c r="BH34"/>
  <c r="BC44"/>
  <c r="BD34"/>
  <c r="BM34"/>
  <c r="BM51"/>
  <c r="BN51" s="1"/>
  <c r="BH51"/>
  <c r="BI51" s="1"/>
  <c r="BH49"/>
  <c r="BM49"/>
  <c r="BC53"/>
  <c r="BM58"/>
  <c r="BH58"/>
  <c r="BD58"/>
  <c r="BM15"/>
  <c r="BC18"/>
  <c r="BD15"/>
  <c r="BH15"/>
  <c r="BL43"/>
  <c r="BG43"/>
  <c r="BD43"/>
  <c r="BG41"/>
  <c r="BL41"/>
  <c r="BL39"/>
  <c r="BG39"/>
  <c r="BG37"/>
  <c r="BL37"/>
  <c r="BB44"/>
  <c r="BK36"/>
  <c r="BK44" s="1"/>
  <c r="BF36"/>
  <c r="BA44"/>
  <c r="BK49"/>
  <c r="BF49"/>
  <c r="BE42"/>
  <c r="BJ42"/>
  <c r="BD42"/>
  <c r="BJ40"/>
  <c r="BE40"/>
  <c r="BD40"/>
  <c r="BJ38"/>
  <c r="BN38" s="1"/>
  <c r="BE38"/>
  <c r="BI38" s="1"/>
  <c r="BJ36"/>
  <c r="BD36"/>
  <c r="BE36"/>
  <c r="BI36" s="1"/>
  <c r="BJ49"/>
  <c r="AZ53"/>
  <c r="N75" l="1"/>
  <c r="N79" s="1"/>
  <c r="N86" s="1"/>
  <c r="N87" s="1"/>
  <c r="N88" s="1"/>
  <c r="N45"/>
  <c r="N54" s="1"/>
  <c r="N63" s="1"/>
  <c r="N68" s="1"/>
  <c r="BN36"/>
  <c r="BI40"/>
  <c r="BI42"/>
  <c r="BF44"/>
  <c r="BF45" s="1"/>
  <c r="BG44"/>
  <c r="BI43"/>
  <c r="BM53"/>
  <c r="BM44"/>
  <c r="AO45"/>
  <c r="AT45"/>
  <c r="BN17"/>
  <c r="BI39"/>
  <c r="BI60"/>
  <c r="BG32"/>
  <c r="BG45" s="1"/>
  <c r="BG54" s="1"/>
  <c r="BG63" s="1"/>
  <c r="BG68" s="1"/>
  <c r="BG75" s="1"/>
  <c r="BG79" s="1"/>
  <c r="BG86" s="1"/>
  <c r="BH62"/>
  <c r="AT86"/>
  <c r="AT75"/>
  <c r="BL53"/>
  <c r="W32"/>
  <c r="AT79"/>
  <c r="BG62"/>
  <c r="Q45"/>
  <c r="Q54" s="1"/>
  <c r="Q63" s="1"/>
  <c r="Q68" s="1"/>
  <c r="Q75" s="1"/>
  <c r="BK58"/>
  <c r="BF58"/>
  <c r="BI58" s="1"/>
  <c r="BN58"/>
  <c r="BK27"/>
  <c r="BL27" s="1"/>
  <c r="BG53"/>
  <c r="BI49"/>
  <c r="BN43"/>
  <c r="BN15"/>
  <c r="AT63"/>
  <c r="BD31"/>
  <c r="BA32"/>
  <c r="BA45" s="1"/>
  <c r="BA54" s="1"/>
  <c r="BA63" s="1"/>
  <c r="BA68" s="1"/>
  <c r="BA70" s="1"/>
  <c r="BA74" s="1"/>
  <c r="BA75" s="1"/>
  <c r="BA79" s="1"/>
  <c r="BA86" s="1"/>
  <c r="AW88"/>
  <c r="AY32"/>
  <c r="AV54"/>
  <c r="AV63" s="1"/>
  <c r="AX63"/>
  <c r="AX68" s="1"/>
  <c r="AX75" s="1"/>
  <c r="R18"/>
  <c r="I79"/>
  <c r="I86" s="1"/>
  <c r="I88" s="1"/>
  <c r="M75"/>
  <c r="AY18"/>
  <c r="AD89"/>
  <c r="AD90" s="1"/>
  <c r="BJ18"/>
  <c r="AZ32"/>
  <c r="AZ45" s="1"/>
  <c r="AZ54" s="1"/>
  <c r="AZ63" s="1"/>
  <c r="T75"/>
  <c r="T79" s="1"/>
  <c r="T86" s="1"/>
  <c r="W74"/>
  <c r="AN79"/>
  <c r="AN86" s="1"/>
  <c r="AN88" s="1"/>
  <c r="AO78"/>
  <c r="AU54"/>
  <c r="AY45"/>
  <c r="AB32"/>
  <c r="Y45"/>
  <c r="O32"/>
  <c r="R31"/>
  <c r="H45"/>
  <c r="E54"/>
  <c r="J54"/>
  <c r="M45"/>
  <c r="AU87"/>
  <c r="AU88"/>
  <c r="BL44"/>
  <c r="BI52"/>
  <c r="BL62"/>
  <c r="BD53"/>
  <c r="BH18"/>
  <c r="BI15"/>
  <c r="BM18"/>
  <c r="BC32"/>
  <c r="BC45" s="1"/>
  <c r="BH31"/>
  <c r="BI31" s="1"/>
  <c r="BI26"/>
  <c r="BN35"/>
  <c r="BJ44"/>
  <c r="BF62"/>
  <c r="BI57"/>
  <c r="BI48"/>
  <c r="BF53"/>
  <c r="BK53"/>
  <c r="BN48"/>
  <c r="BL18"/>
  <c r="BB32"/>
  <c r="BD18"/>
  <c r="AJ75"/>
  <c r="AJ78" s="1"/>
  <c r="AJ79" s="1"/>
  <c r="AJ86" s="1"/>
  <c r="AC87"/>
  <c r="AC88" s="1"/>
  <c r="AF89"/>
  <c r="AF90" s="1"/>
  <c r="S87"/>
  <c r="BJ53"/>
  <c r="BN49"/>
  <c r="BH44"/>
  <c r="BI34"/>
  <c r="AL63"/>
  <c r="AO54"/>
  <c r="BN59"/>
  <c r="BJ62"/>
  <c r="BD62"/>
  <c r="BI17"/>
  <c r="BE18"/>
  <c r="BE44"/>
  <c r="BI35"/>
  <c r="BN57"/>
  <c r="BK62"/>
  <c r="AG75"/>
  <c r="AG78" s="1"/>
  <c r="AG79" s="1"/>
  <c r="AG86" s="1"/>
  <c r="AG87" s="1"/>
  <c r="AT88"/>
  <c r="AQ89"/>
  <c r="AQ90" s="1"/>
  <c r="AT87"/>
  <c r="U63"/>
  <c r="W54"/>
  <c r="BJ31"/>
  <c r="BN39"/>
  <c r="BN40"/>
  <c r="BN42"/>
  <c r="BC54"/>
  <c r="BC63" s="1"/>
  <c r="BC68" s="1"/>
  <c r="BC75" s="1"/>
  <c r="BH53"/>
  <c r="BD44"/>
  <c r="BI37"/>
  <c r="BN37"/>
  <c r="BN41"/>
  <c r="BI41"/>
  <c r="BN52"/>
  <c r="BM62"/>
  <c r="BN34"/>
  <c r="AR89"/>
  <c r="AR90" s="1"/>
  <c r="AV68"/>
  <c r="X79"/>
  <c r="Z89"/>
  <c r="Z90" s="1"/>
  <c r="BG87" l="1"/>
  <c r="BL87" s="1"/>
  <c r="BG88"/>
  <c r="BG89" s="1"/>
  <c r="BL89" s="1"/>
  <c r="BK31"/>
  <c r="BK32" s="1"/>
  <c r="BK45" s="1"/>
  <c r="BM27"/>
  <c r="BN27" s="1"/>
  <c r="BO27" s="1"/>
  <c r="BP27" s="1"/>
  <c r="BL31"/>
  <c r="BI44"/>
  <c r="BN44"/>
  <c r="BM31"/>
  <c r="BM32" s="1"/>
  <c r="BM45" s="1"/>
  <c r="BM54" s="1"/>
  <c r="BM63" s="1"/>
  <c r="BM68" s="1"/>
  <c r="BM75" s="1"/>
  <c r="J63"/>
  <c r="M54"/>
  <c r="O45"/>
  <c r="R32"/>
  <c r="AU63"/>
  <c r="AY54"/>
  <c r="T87"/>
  <c r="T88" s="1"/>
  <c r="E63"/>
  <c r="H54"/>
  <c r="AB45"/>
  <c r="Y54"/>
  <c r="AJ87"/>
  <c r="AJ88" s="1"/>
  <c r="AG88"/>
  <c r="AC89"/>
  <c r="AC90" s="1"/>
  <c r="X86"/>
  <c r="BL103"/>
  <c r="BL106" s="1"/>
  <c r="BL98"/>
  <c r="BA87"/>
  <c r="BA88" s="1"/>
  <c r="U68"/>
  <c r="W63"/>
  <c r="BI18"/>
  <c r="BE32"/>
  <c r="AZ68"/>
  <c r="BN62"/>
  <c r="BB45"/>
  <c r="BB54" s="1"/>
  <c r="BB63" s="1"/>
  <c r="BB68" s="1"/>
  <c r="BB75" s="1"/>
  <c r="BB79" s="1"/>
  <c r="BB86" s="1"/>
  <c r="BD32"/>
  <c r="BF54"/>
  <c r="BF63" s="1"/>
  <c r="BF68" s="1"/>
  <c r="BF70" s="1"/>
  <c r="BF74" s="1"/>
  <c r="BF75" s="1"/>
  <c r="BF79" s="1"/>
  <c r="BF86" s="1"/>
  <c r="BI53"/>
  <c r="AV70"/>
  <c r="BJ32"/>
  <c r="AT89"/>
  <c r="AO63"/>
  <c r="AL68"/>
  <c r="BN53"/>
  <c r="BL32"/>
  <c r="BL45" s="1"/>
  <c r="BL54" s="1"/>
  <c r="BL63" s="1"/>
  <c r="BL68" s="1"/>
  <c r="BL75" s="1"/>
  <c r="BL79" s="1"/>
  <c r="BL86" s="1"/>
  <c r="BL88" s="1"/>
  <c r="BN18"/>
  <c r="BI62"/>
  <c r="BD54"/>
  <c r="S88"/>
  <c r="BK54"/>
  <c r="BK63" s="1"/>
  <c r="BK68" s="1"/>
  <c r="BK70" s="1"/>
  <c r="BH32"/>
  <c r="BH45" s="1"/>
  <c r="BH54" s="1"/>
  <c r="BH63" s="1"/>
  <c r="BH68" s="1"/>
  <c r="BH75" s="1"/>
  <c r="BK98"/>
  <c r="BK103"/>
  <c r="AT90"/>
  <c r="BN31" l="1"/>
  <c r="BN98"/>
  <c r="BD45"/>
  <c r="Y63"/>
  <c r="AB54"/>
  <c r="H63"/>
  <c r="E68"/>
  <c r="AU68"/>
  <c r="AY68" s="1"/>
  <c r="AY63"/>
  <c r="R45"/>
  <c r="O54"/>
  <c r="J68"/>
  <c r="M63"/>
  <c r="BA89"/>
  <c r="BA90" s="1"/>
  <c r="BF87"/>
  <c r="BK87" s="1"/>
  <c r="BN103"/>
  <c r="BK106"/>
  <c r="BN70"/>
  <c r="BK74"/>
  <c r="AY70"/>
  <c r="AV74"/>
  <c r="BB87"/>
  <c r="BB88" s="1"/>
  <c r="U75"/>
  <c r="W68"/>
  <c r="X87"/>
  <c r="X88" s="1"/>
  <c r="AO68"/>
  <c r="AL70"/>
  <c r="BJ45"/>
  <c r="BN32"/>
  <c r="BD68"/>
  <c r="AZ70"/>
  <c r="BI32"/>
  <c r="BE45"/>
  <c r="AG89"/>
  <c r="AJ89" s="1"/>
  <c r="AJ90" s="1"/>
  <c r="BL90"/>
  <c r="BD63"/>
  <c r="BG90"/>
  <c r="BG92" s="1"/>
  <c r="R54" l="1"/>
  <c r="O63"/>
  <c r="H68"/>
  <c r="E70"/>
  <c r="M68"/>
  <c r="J70"/>
  <c r="AB63"/>
  <c r="Y68"/>
  <c r="BB89"/>
  <c r="BB90" s="1"/>
  <c r="BN45"/>
  <c r="BJ54"/>
  <c r="AY74"/>
  <c r="AV75"/>
  <c r="BI45"/>
  <c r="BE54"/>
  <c r="BD70"/>
  <c r="AZ74"/>
  <c r="AL74"/>
  <c r="AO70"/>
  <c r="X89"/>
  <c r="X90" s="1"/>
  <c r="U79"/>
  <c r="W75"/>
  <c r="V77" s="1"/>
  <c r="BN74"/>
  <c r="BK75"/>
  <c r="BK79" s="1"/>
  <c r="BK86" s="1"/>
  <c r="BK88" s="1"/>
  <c r="AG90"/>
  <c r="BF88"/>
  <c r="Y70" l="1"/>
  <c r="AB68"/>
  <c r="J74"/>
  <c r="M70"/>
  <c r="E74"/>
  <c r="H70"/>
  <c r="O68"/>
  <c r="R63"/>
  <c r="U86"/>
  <c r="AZ75"/>
  <c r="BD74"/>
  <c r="AV79"/>
  <c r="AY75"/>
  <c r="AX77" s="1"/>
  <c r="BN54"/>
  <c r="BJ63"/>
  <c r="BF90"/>
  <c r="BF92" s="1"/>
  <c r="BF89"/>
  <c r="BK89" s="1"/>
  <c r="W77"/>
  <c r="V78"/>
  <c r="AO74"/>
  <c r="AL75"/>
  <c r="BK90"/>
  <c r="BI54"/>
  <c r="BE63"/>
  <c r="O70" l="1"/>
  <c r="R68"/>
  <c r="H74"/>
  <c r="E75"/>
  <c r="J75"/>
  <c r="J79" s="1"/>
  <c r="J86" s="1"/>
  <c r="M74"/>
  <c r="Y74"/>
  <c r="AB70"/>
  <c r="U87"/>
  <c r="W87" s="1"/>
  <c r="U88"/>
  <c r="BI63"/>
  <c r="BE68"/>
  <c r="J87"/>
  <c r="AL79"/>
  <c r="AO75"/>
  <c r="AV86"/>
  <c r="BD75"/>
  <c r="BC77" s="1"/>
  <c r="AZ79"/>
  <c r="W78"/>
  <c r="V79"/>
  <c r="BJ68"/>
  <c r="BN63"/>
  <c r="AY77"/>
  <c r="AX78"/>
  <c r="E79" l="1"/>
  <c r="H75"/>
  <c r="G77" s="1"/>
  <c r="Y75"/>
  <c r="AB74"/>
  <c r="R70"/>
  <c r="O74"/>
  <c r="V86"/>
  <c r="W79"/>
  <c r="AZ86"/>
  <c r="BN68"/>
  <c r="BJ75"/>
  <c r="BC78"/>
  <c r="BD77"/>
  <c r="AV87"/>
  <c r="AV88" s="1"/>
  <c r="AL86"/>
  <c r="AO79"/>
  <c r="BI68"/>
  <c r="BE70"/>
  <c r="J88"/>
  <c r="AY78"/>
  <c r="AX79"/>
  <c r="O75" l="1"/>
  <c r="R74"/>
  <c r="Q77"/>
  <c r="G78"/>
  <c r="H77"/>
  <c r="L77"/>
  <c r="AB75"/>
  <c r="AA77" s="1"/>
  <c r="Y79"/>
  <c r="E86"/>
  <c r="AL87"/>
  <c r="AO87" s="1"/>
  <c r="AO86"/>
  <c r="BJ79"/>
  <c r="BN75"/>
  <c r="AZ87"/>
  <c r="AZ88" s="1"/>
  <c r="V88"/>
  <c r="W88" s="1"/>
  <c r="W86"/>
  <c r="AX86"/>
  <c r="AY79"/>
  <c r="BE74"/>
  <c r="BI70"/>
  <c r="BC79"/>
  <c r="BD78"/>
  <c r="Y86" l="1"/>
  <c r="L78"/>
  <c r="M77"/>
  <c r="G79"/>
  <c r="H78"/>
  <c r="E87"/>
  <c r="E88" s="1"/>
  <c r="AB77"/>
  <c r="AA78"/>
  <c r="Q78"/>
  <c r="R77"/>
  <c r="R75"/>
  <c r="O79"/>
  <c r="AL88"/>
  <c r="AO88" s="1"/>
  <c r="BC86"/>
  <c r="BD79"/>
  <c r="AX87"/>
  <c r="AY87" s="1"/>
  <c r="AY86"/>
  <c r="AZ89"/>
  <c r="AZ90" s="1"/>
  <c r="BJ86"/>
  <c r="BI74"/>
  <c r="BE75"/>
  <c r="Q79" l="1"/>
  <c r="Q86" s="1"/>
  <c r="Q88" s="1"/>
  <c r="R78"/>
  <c r="O86"/>
  <c r="R79"/>
  <c r="AA79"/>
  <c r="AB78"/>
  <c r="G86"/>
  <c r="H79"/>
  <c r="L79"/>
  <c r="M78"/>
  <c r="Y87"/>
  <c r="AB87" s="1"/>
  <c r="Y88"/>
  <c r="BI75"/>
  <c r="BE79"/>
  <c r="BC87"/>
  <c r="BD87" s="1"/>
  <c r="BC88"/>
  <c r="BD86"/>
  <c r="AX88"/>
  <c r="AY88" s="1"/>
  <c r="Y89" l="1"/>
  <c r="Y90" s="1"/>
  <c r="M79"/>
  <c r="L86"/>
  <c r="G87"/>
  <c r="H87" s="1"/>
  <c r="H86"/>
  <c r="H88" s="1"/>
  <c r="AA86"/>
  <c r="AB79"/>
  <c r="R86"/>
  <c r="O87"/>
  <c r="R87" s="1"/>
  <c r="BH77"/>
  <c r="BQ100" s="1"/>
  <c r="BO75"/>
  <c r="BC89"/>
  <c r="BD89" s="1"/>
  <c r="BD88"/>
  <c r="BE86"/>
  <c r="O88" l="1"/>
  <c r="R88" s="1"/>
  <c r="G88"/>
  <c r="AB86"/>
  <c r="AA88"/>
  <c r="L87"/>
  <c r="M87" s="1"/>
  <c r="M86"/>
  <c r="L88"/>
  <c r="BE87"/>
  <c r="BE88" s="1"/>
  <c r="BO106"/>
  <c r="BH78"/>
  <c r="BI77"/>
  <c r="BM77"/>
  <c r="BC90"/>
  <c r="BD90" s="1"/>
  <c r="M88" l="1"/>
  <c r="AB88"/>
  <c r="AA89"/>
  <c r="AB89" s="1"/>
  <c r="BE89"/>
  <c r="BE90" s="1"/>
  <c r="BM78"/>
  <c r="BO77"/>
  <c r="BN77"/>
  <c r="BH79"/>
  <c r="BI78"/>
  <c r="BJ87"/>
  <c r="AA90" l="1"/>
  <c r="AB90" s="1"/>
  <c r="BH86"/>
  <c r="BI79"/>
  <c r="BJ89"/>
  <c r="BJ88"/>
  <c r="BM79"/>
  <c r="BN78"/>
  <c r="BE92"/>
  <c r="BJ90" l="1"/>
  <c r="BM86"/>
  <c r="BN79"/>
  <c r="BO79" s="1"/>
  <c r="BH87"/>
  <c r="BH88" s="1"/>
  <c r="BI86"/>
  <c r="BH89" l="1"/>
  <c r="BI88"/>
  <c r="BN86"/>
  <c r="BO86" s="1"/>
  <c r="BM87"/>
  <c r="BN87" s="1"/>
  <c r="BI87"/>
  <c r="BM89" l="1"/>
  <c r="BN89" s="1"/>
  <c r="BI89"/>
  <c r="BM88"/>
  <c r="BH90"/>
  <c r="BM90" l="1"/>
  <c r="BN90" s="1"/>
  <c r="BN88"/>
  <c r="BH92"/>
  <c r="BI90"/>
  <c r="BI92" l="1"/>
  <c r="BR93" s="1"/>
  <c r="BR100" s="1"/>
  <c r="BS100" s="1"/>
  <c r="BH93" l="1"/>
  <c r="BH94" s="1"/>
  <c r="BH95" s="1"/>
  <c r="BH96" s="1"/>
  <c r="BH97" s="1"/>
  <c r="BG93"/>
  <c r="BG94" s="1"/>
  <c r="BG95" s="1"/>
  <c r="BG96" s="1"/>
  <c r="BG97" s="1"/>
  <c r="BG101" s="1"/>
  <c r="BF93"/>
  <c r="BF94" s="1"/>
  <c r="BF95" s="1"/>
  <c r="BF96" s="1"/>
  <c r="BF97" s="1"/>
  <c r="BF101" s="1"/>
  <c r="BE93"/>
  <c r="BE94" s="1"/>
  <c r="BE95" l="1"/>
  <c r="BI94"/>
  <c r="BH100"/>
  <c r="BI100" l="1"/>
  <c r="BH101"/>
  <c r="BH102" s="1"/>
  <c r="BI102" s="1"/>
  <c r="BE96"/>
  <c r="BI95"/>
  <c r="BE97" l="1"/>
  <c r="BI96"/>
  <c r="BE101" l="1"/>
  <c r="BI101" s="1"/>
  <c r="BQ103" s="1"/>
  <c r="BI97"/>
  <c r="F4" s="1"/>
  <c r="BQ104" l="1"/>
  <c r="BQ105"/>
  <c r="BR104"/>
</calcChain>
</file>

<file path=xl/sharedStrings.xml><?xml version="1.0" encoding="utf-8"?>
<sst xmlns="http://schemas.openxmlformats.org/spreadsheetml/2006/main" count="187" uniqueCount="120">
  <si>
    <t xml:space="preserve">Охранная сигнализация </t>
  </si>
  <si>
    <t>ЛС № 02-01-01</t>
  </si>
  <si>
    <t>Капитальный ремонт строительных 
конструкций и систем инжерерного 
оборудования</t>
  </si>
  <si>
    <t>Элекроосвещение</t>
  </si>
  <si>
    <t>Силовое электрооборудование</t>
  </si>
  <si>
    <t>ЛС № 02-01-33к-2</t>
  </si>
  <si>
    <t>Затраты по платежам на добровольное страхование 1%</t>
  </si>
  <si>
    <t>Пожарная сигнализация</t>
  </si>
  <si>
    <t>Наименование глав, объектов, работ и затрат</t>
  </si>
  <si>
    <t>Сводный сметный расчет в сумме</t>
  </si>
  <si>
    <t xml:space="preserve"> тыс. руб.</t>
  </si>
  <si>
    <t>Сводный сметный расчет стоимости капитального ремонта</t>
  </si>
  <si>
    <t>Составлен в ценах по состоянию на 4кв 2011  г.</t>
  </si>
  <si>
    <t>№№ пп</t>
  </si>
  <si>
    <t>№№ сметных расчетов и смет</t>
  </si>
  <si>
    <t xml:space="preserve"> На утверждение :Сметная стоимость в ценах на 1 января 2000 г., тыс.руб.</t>
  </si>
  <si>
    <t>**)Сметная стоимость в ценах на 1 января 2000 г., тыс.руб. на дополнттельные работы</t>
  </si>
  <si>
    <t xml:space="preserve">Сметная разница ранее утвержденной сметной стоимости и вновь утверждаемой в ценах на 1 января 2000 г., тыс.руб. </t>
  </si>
  <si>
    <t>Сметная стоимость в  базовах ценах 2000г. на  момент утверждения (__ кв_ 200__г.)., тыс.руб.</t>
  </si>
  <si>
    <t>Сметная стоимость в  текущих ценах на  момент утверждения           (_3_ кв_ 2009г.)., тыс.руб.</t>
  </si>
  <si>
    <t xml:space="preserve">Ранее утвержденная сметная стоимость в ценах на 1 января 2000 г., тыс.руб. </t>
  </si>
  <si>
    <t>Ранее утвержденная сметная стоимость в текущих ценах III кв. 2005 г., тыс.руб.  к=2,9</t>
  </si>
  <si>
    <t>Фактические затраты ( выполнение) в ценах 2001г, тыс.руб.</t>
  </si>
  <si>
    <t>Фактические затраты ( выполнение) в текущих ценах, тыс.руб.</t>
  </si>
  <si>
    <t>Остаток затрат  для завершения в ценах 2001г, тыс.руб.</t>
  </si>
  <si>
    <t xml:space="preserve"> Фактическая сметная стоимость  в текущих ценах на переутверждение</t>
  </si>
  <si>
    <t>Примечание ( расписать основание на дополнительные работы по каждой смете)</t>
  </si>
  <si>
    <t>Индексы пересчета</t>
  </si>
  <si>
    <t>строительные работы</t>
  </si>
  <si>
    <t>монтажные работы</t>
  </si>
  <si>
    <t>оборудо-вания, мебели и инвентаря</t>
  </si>
  <si>
    <t>прочих затрат</t>
  </si>
  <si>
    <t>Общая сметная стоимость</t>
  </si>
  <si>
    <t>строительно-монтажных работ</t>
  </si>
  <si>
    <t>Прочие зататы</t>
  </si>
  <si>
    <t>Глава 1. Подготовка  площадок (территории) капитальног ремонта</t>
  </si>
  <si>
    <t>расчет</t>
  </si>
  <si>
    <t>договор</t>
  </si>
  <si>
    <t>счет</t>
  </si>
  <si>
    <t>ИТОГО по главе 1</t>
  </si>
  <si>
    <t xml:space="preserve">Глава 2. Основные объекты </t>
  </si>
  <si>
    <t>ИТОГО по главе 2</t>
  </si>
  <si>
    <t>ИТОГО по главам 1 - 2</t>
  </si>
  <si>
    <t>Глава 3. Объекты подсобного и обслуживающего назначания</t>
  </si>
  <si>
    <t>ЛС-15</t>
  </si>
  <si>
    <t>ЛС-16</t>
  </si>
  <si>
    <t>ЛС-17</t>
  </si>
  <si>
    <t>ЛС-18</t>
  </si>
  <si>
    <t>ЛС-19</t>
  </si>
  <si>
    <t>ЛС-20</t>
  </si>
  <si>
    <t>ЛС-21</t>
  </si>
  <si>
    <t xml:space="preserve">Дополнительные работы по </t>
  </si>
  <si>
    <t>ЛС-22</t>
  </si>
  <si>
    <t>ЛС-23</t>
  </si>
  <si>
    <t>ИТОГО по главе 3:</t>
  </si>
  <si>
    <t>ИТОГО по главам 1 - 3</t>
  </si>
  <si>
    <t>Глава 4. Наружные сети и сооружения (водоснабжения, канализации, теплоснабжения, газоснабжения и т.п)</t>
  </si>
  <si>
    <t>ЛС-25</t>
  </si>
  <si>
    <t>ЛС-26</t>
  </si>
  <si>
    <t>ЛС-27</t>
  </si>
  <si>
    <t>ЛС-28</t>
  </si>
  <si>
    <t>ИТОГО по главе 4:</t>
  </si>
  <si>
    <t>ИТОГО по главам 1 - 4</t>
  </si>
  <si>
    <t>Глава 5.  Благоустройство и озеленение территории</t>
  </si>
  <si>
    <t>ЛС-30</t>
  </si>
  <si>
    <t>ЛС-31</t>
  </si>
  <si>
    <t>ЛС-32</t>
  </si>
  <si>
    <t>ЛС-33</t>
  </si>
  <si>
    <t>ЛС-34</t>
  </si>
  <si>
    <t>ИТОГО по главе 5:</t>
  </si>
  <si>
    <t>ИТОГО по главам 1 - 5</t>
  </si>
  <si>
    <t>Глава 6.Временные здания и сооружения</t>
  </si>
  <si>
    <t>Возврат временных зданий и сооружений 15%</t>
  </si>
  <si>
    <t>ИТОГО по главе 6</t>
  </si>
  <si>
    <t>ИТОГО по главам 1 - 6</t>
  </si>
  <si>
    <t>Глава 7. Прочие работы и затраты *)</t>
  </si>
  <si>
    <t>ГСН 81-05-02-2001</t>
  </si>
  <si>
    <t>Дополнительные затраты при производстве работ в зимнее время    1,41%*0,9=1,269%</t>
  </si>
  <si>
    <t>МДС 81-35.2004</t>
  </si>
  <si>
    <t>и т.д.</t>
  </si>
  <si>
    <t>ИТОГО по главе 7</t>
  </si>
  <si>
    <t>ИТОГО по главам 1 - 7</t>
  </si>
  <si>
    <t>Глава 8. Технический надзор</t>
  </si>
  <si>
    <t>Строительный контроль</t>
  </si>
  <si>
    <t>ИТОГО по главе 8</t>
  </si>
  <si>
    <t>ИТОГО по главам 1 - 8</t>
  </si>
  <si>
    <t>Глава 9. Проектно-изыскательские работы, авторский надзор</t>
  </si>
  <si>
    <t>Смета на ПИР</t>
  </si>
  <si>
    <t>ПИР  99.847:3.19</t>
  </si>
  <si>
    <t>Обследования 49,999/3,19</t>
  </si>
  <si>
    <t>Авторский надзор 0,2 %</t>
  </si>
  <si>
    <t>Госстрой России от 18.08.97 № 18-44</t>
  </si>
  <si>
    <t>Проверка достоверности сметной документации</t>
  </si>
  <si>
    <t>ИТОГО по главе 9</t>
  </si>
  <si>
    <t>ИТОГО по главам 1 - 9</t>
  </si>
  <si>
    <t>Резерв средств на непредвиденные работы и затраты 2%</t>
  </si>
  <si>
    <t>ВСЕГО с резервом</t>
  </si>
  <si>
    <t>ВСЕГО с НДС</t>
  </si>
  <si>
    <t>В том числе :</t>
  </si>
  <si>
    <t>Расчет начальной максимальной цены аукциона по подбору подрядной организации</t>
  </si>
  <si>
    <t>в том числе страхование строительных рисков</t>
  </si>
  <si>
    <t>НДС 18% (кроме страхования, ПИР, обследований и проверки достоверности смет)</t>
  </si>
  <si>
    <t>ПИР, обследования и проверка достоверности сметных расчетов</t>
  </si>
  <si>
    <t>тыс. руб.</t>
  </si>
  <si>
    <t>Остаток финансирования на 2012г</t>
  </si>
  <si>
    <t>План финансирования на 2012 г</t>
  </si>
  <si>
    <t>ЛС № 02-01-02</t>
  </si>
  <si>
    <t>Ремонт кровли</t>
  </si>
  <si>
    <t>ЛС № 02-01-30к-3</t>
  </si>
  <si>
    <t>ЛС № 02-01-31к-4</t>
  </si>
  <si>
    <t>ЛС № 02-01-32к-4</t>
  </si>
  <si>
    <t>ЛС № 02-01-34</t>
  </si>
  <si>
    <t>Заземление</t>
  </si>
  <si>
    <t>Остаток финансирования в ценах 4 кв. 2013г</t>
  </si>
  <si>
    <t>Пересчет  сметной стоимости в цены 4 кв. 2012 г  (Письмо Минэконмразвития
 от 23.09.2011 №20713-АК/ДОЗ)</t>
  </si>
  <si>
    <t>Пересчет  сметной стоимости в цены 4 кв. 2011 г  (Письмо Минрегионразвития от 07.11.2011 №30394-ИП/08)</t>
  </si>
  <si>
    <t>Фактическое финансирование прошлых лет</t>
  </si>
  <si>
    <t>План финансирования на 2013 г</t>
  </si>
  <si>
    <t>Пересчет остатка в цены 2 квартала 2013 г  3,49% (Письмо Минэконмразвития от 23.09.2011 №20713-АК/ДОЗ)</t>
  </si>
  <si>
    <t>Стоимость объекта в ценах 1 полугодия 2013г</t>
  </si>
</sst>
</file>

<file path=xl/styles.xml><?xml version="1.0" encoding="utf-8"?>
<styleSheet xmlns="http://schemas.openxmlformats.org/spreadsheetml/2006/main">
  <numFmts count="5">
    <numFmt numFmtId="175" formatCode="_(* #,##0.00_);_(* \(#,##0.00\);_(* &quot;-&quot;??_);_(@_)"/>
    <numFmt numFmtId="176" formatCode="0.0"/>
    <numFmt numFmtId="179" formatCode="0.000"/>
    <numFmt numFmtId="182" formatCode="#,##0.0"/>
    <numFmt numFmtId="183" formatCode="#,##0.0000"/>
  </numFmts>
  <fonts count="1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b/>
      <sz val="9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0"/>
      <color indexed="10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horizontal="right" vertical="top" wrapText="1"/>
    </xf>
    <xf numFmtId="0" fontId="1" fillId="0" borderId="1" applyFill="0" applyProtection="0">
      <alignment horizontal="center"/>
    </xf>
    <xf numFmtId="0" fontId="3" fillId="0" borderId="0"/>
    <xf numFmtId="175" fontId="3" fillId="0" borderId="0" applyFont="0" applyFill="0" applyBorder="0" applyAlignment="0" applyProtection="0"/>
    <xf numFmtId="0" fontId="1" fillId="0" borderId="0">
      <alignment horizontal="left" vertical="top"/>
    </xf>
  </cellStyleXfs>
  <cellXfs count="448">
    <xf numFmtId="0" fontId="0" fillId="0" borderId="0" xfId="0"/>
    <xf numFmtId="0" fontId="3" fillId="0" borderId="0" xfId="3" applyFill="1" applyAlignment="1">
      <alignment horizontal="left"/>
    </xf>
    <xf numFmtId="0" fontId="3" fillId="0" borderId="0" xfId="3" applyFill="1"/>
    <xf numFmtId="0" fontId="6" fillId="0" borderId="0" xfId="3" applyFont="1" applyFill="1" applyAlignment="1">
      <alignment horizontal="left"/>
    </xf>
    <xf numFmtId="176" fontId="6" fillId="0" borderId="0" xfId="3" applyNumberFormat="1" applyFont="1" applyFill="1" applyAlignment="1">
      <alignment horizontal="left"/>
    </xf>
    <xf numFmtId="0" fontId="3" fillId="0" borderId="0" xfId="3"/>
    <xf numFmtId="0" fontId="3" fillId="0" borderId="1" xfId="3" applyBorder="1" applyAlignment="1">
      <alignment wrapText="1"/>
    </xf>
    <xf numFmtId="0" fontId="3" fillId="0" borderId="2" xfId="3" applyFill="1" applyBorder="1" applyAlignment="1">
      <alignment vertical="center"/>
    </xf>
    <xf numFmtId="0" fontId="3" fillId="0" borderId="2" xfId="3" applyFill="1" applyBorder="1" applyAlignment="1">
      <alignment vertical="center" wrapText="1"/>
    </xf>
    <xf numFmtId="4" fontId="8" fillId="0" borderId="3" xfId="3" applyNumberFormat="1" applyFont="1" applyFill="1" applyBorder="1" applyAlignment="1">
      <alignment vertical="center"/>
    </xf>
    <xf numFmtId="4" fontId="8" fillId="0" borderId="4" xfId="3" applyNumberFormat="1" applyFont="1" applyFill="1" applyBorder="1" applyAlignment="1">
      <alignment vertical="center"/>
    </xf>
    <xf numFmtId="4" fontId="8" fillId="0" borderId="5" xfId="3" applyNumberFormat="1" applyFont="1" applyFill="1" applyBorder="1" applyAlignment="1">
      <alignment vertical="center"/>
    </xf>
    <xf numFmtId="4" fontId="3" fillId="0" borderId="4" xfId="3" applyNumberFormat="1" applyFill="1" applyBorder="1" applyAlignment="1">
      <alignment vertical="center"/>
    </xf>
    <xf numFmtId="4" fontId="3" fillId="0" borderId="6" xfId="3" applyNumberFormat="1" applyFill="1" applyBorder="1" applyAlignment="1">
      <alignment vertical="center"/>
    </xf>
    <xf numFmtId="4" fontId="8" fillId="0" borderId="7" xfId="3" applyNumberFormat="1" applyFont="1" applyFill="1" applyBorder="1" applyAlignment="1">
      <alignment vertical="center"/>
    </xf>
    <xf numFmtId="4" fontId="8" fillId="0" borderId="8" xfId="3" applyNumberFormat="1" applyFont="1" applyFill="1" applyBorder="1" applyAlignment="1">
      <alignment vertical="center"/>
    </xf>
    <xf numFmtId="4" fontId="3" fillId="0" borderId="9" xfId="3" applyNumberFormat="1" applyFill="1" applyBorder="1" applyAlignment="1">
      <alignment vertical="center"/>
    </xf>
    <xf numFmtId="4" fontId="8" fillId="0" borderId="9" xfId="3" applyNumberFormat="1" applyFont="1" applyFill="1" applyBorder="1" applyAlignment="1">
      <alignment vertical="center"/>
    </xf>
    <xf numFmtId="4" fontId="3" fillId="0" borderId="7" xfId="3" applyNumberFormat="1" applyFill="1" applyBorder="1" applyAlignment="1">
      <alignment vertical="center"/>
    </xf>
    <xf numFmtId="4" fontId="3" fillId="0" borderId="10" xfId="3" applyNumberFormat="1" applyFill="1" applyBorder="1" applyAlignment="1">
      <alignment vertical="center"/>
    </xf>
    <xf numFmtId="4" fontId="3" fillId="0" borderId="11" xfId="3" applyNumberFormat="1" applyFill="1" applyBorder="1" applyAlignment="1">
      <alignment vertical="center"/>
    </xf>
    <xf numFmtId="4" fontId="3" fillId="0" borderId="12" xfId="3" applyNumberFormat="1" applyFill="1" applyBorder="1" applyAlignment="1">
      <alignment vertical="center"/>
    </xf>
    <xf numFmtId="4" fontId="3" fillId="0" borderId="13" xfId="3" applyNumberFormat="1" applyFill="1" applyBorder="1" applyAlignment="1">
      <alignment vertical="center"/>
    </xf>
    <xf numFmtId="4" fontId="3" fillId="0" borderId="1" xfId="3" applyNumberFormat="1" applyFill="1" applyBorder="1" applyAlignment="1">
      <alignment vertical="center"/>
    </xf>
    <xf numFmtId="0" fontId="3" fillId="0" borderId="13" xfId="3" applyBorder="1" applyAlignment="1">
      <alignment wrapText="1"/>
    </xf>
    <xf numFmtId="0" fontId="3" fillId="0" borderId="14" xfId="3" applyFill="1" applyBorder="1" applyAlignment="1">
      <alignment vertical="center"/>
    </xf>
    <xf numFmtId="0" fontId="3" fillId="0" borderId="14" xfId="3" applyFill="1" applyBorder="1" applyAlignment="1">
      <alignment vertical="center" wrapText="1"/>
    </xf>
    <xf numFmtId="4" fontId="8" fillId="0" borderId="15" xfId="3" applyNumberFormat="1" applyFont="1" applyFill="1" applyBorder="1" applyAlignment="1">
      <alignment vertical="center"/>
    </xf>
    <xf numFmtId="4" fontId="8" fillId="0" borderId="1" xfId="3" applyNumberFormat="1" applyFont="1" applyFill="1" applyBorder="1" applyAlignment="1">
      <alignment vertical="center"/>
    </xf>
    <xf numFmtId="4" fontId="8" fillId="0" borderId="13" xfId="3" applyNumberFormat="1" applyFont="1" applyFill="1" applyBorder="1" applyAlignment="1">
      <alignment vertical="center"/>
    </xf>
    <xf numFmtId="4" fontId="8" fillId="0" borderId="12" xfId="3" applyNumberFormat="1" applyFont="1" applyFill="1" applyBorder="1" applyAlignment="1">
      <alignment vertical="center"/>
    </xf>
    <xf numFmtId="4" fontId="8" fillId="0" borderId="16" xfId="3" applyNumberFormat="1" applyFont="1" applyFill="1" applyBorder="1" applyAlignment="1">
      <alignment vertical="center"/>
    </xf>
    <xf numFmtId="4" fontId="3" fillId="0" borderId="17" xfId="3" applyNumberFormat="1" applyFill="1" applyBorder="1" applyAlignment="1">
      <alignment vertical="center"/>
    </xf>
    <xf numFmtId="4" fontId="3" fillId="0" borderId="18" xfId="3" applyNumberFormat="1" applyFill="1" applyBorder="1" applyAlignment="1">
      <alignment vertical="center"/>
    </xf>
    <xf numFmtId="4" fontId="3" fillId="0" borderId="19" xfId="3" applyNumberFormat="1" applyFill="1" applyBorder="1" applyAlignment="1">
      <alignment vertical="center"/>
    </xf>
    <xf numFmtId="4" fontId="8" fillId="0" borderId="20" xfId="3" applyNumberFormat="1" applyFont="1" applyFill="1" applyBorder="1" applyAlignment="1">
      <alignment vertical="center"/>
    </xf>
    <xf numFmtId="4" fontId="8" fillId="0" borderId="21" xfId="3" applyNumberFormat="1" applyFont="1" applyFill="1" applyBorder="1" applyAlignment="1">
      <alignment vertical="center"/>
    </xf>
    <xf numFmtId="4" fontId="8" fillId="0" borderId="22" xfId="3" applyNumberFormat="1" applyFont="1" applyFill="1" applyBorder="1" applyAlignment="1">
      <alignment vertical="center"/>
    </xf>
    <xf numFmtId="4" fontId="3" fillId="0" borderId="21" xfId="3" applyNumberFormat="1" applyFill="1" applyBorder="1" applyAlignment="1">
      <alignment vertical="center"/>
    </xf>
    <xf numFmtId="4" fontId="8" fillId="0" borderId="23" xfId="3" applyNumberFormat="1" applyFont="1" applyFill="1" applyBorder="1" applyAlignment="1">
      <alignment vertical="center"/>
    </xf>
    <xf numFmtId="4" fontId="3" fillId="0" borderId="24" xfId="3" applyNumberFormat="1" applyFill="1" applyBorder="1" applyAlignment="1">
      <alignment vertical="center"/>
    </xf>
    <xf numFmtId="4" fontId="8" fillId="0" borderId="25" xfId="3" applyNumberFormat="1" applyFont="1" applyFill="1" applyBorder="1" applyAlignment="1">
      <alignment vertical="center"/>
    </xf>
    <xf numFmtId="4" fontId="8" fillId="0" borderId="26" xfId="3" applyNumberFormat="1" applyFont="1" applyFill="1" applyBorder="1" applyAlignment="1">
      <alignment vertical="center"/>
    </xf>
    <xf numFmtId="4" fontId="8" fillId="0" borderId="17" xfId="3" applyNumberFormat="1" applyFont="1" applyFill="1" applyBorder="1" applyAlignment="1">
      <alignment vertical="center"/>
    </xf>
    <xf numFmtId="4" fontId="8" fillId="0" borderId="27" xfId="3" applyNumberFormat="1" applyFont="1" applyFill="1" applyBorder="1" applyAlignment="1">
      <alignment vertical="center"/>
    </xf>
    <xf numFmtId="4" fontId="3" fillId="0" borderId="28" xfId="3" applyNumberFormat="1" applyFill="1" applyBorder="1" applyAlignment="1">
      <alignment vertical="center"/>
    </xf>
    <xf numFmtId="4" fontId="3" fillId="0" borderId="22" xfId="3" applyNumberFormat="1" applyFill="1" applyBorder="1" applyAlignment="1">
      <alignment vertical="center"/>
    </xf>
    <xf numFmtId="0" fontId="4" fillId="0" borderId="29" xfId="3" applyFont="1" applyFill="1" applyBorder="1" applyAlignment="1">
      <alignment vertical="center"/>
    </xf>
    <xf numFmtId="49" fontId="4" fillId="0" borderId="29" xfId="3" applyNumberFormat="1" applyFont="1" applyFill="1" applyBorder="1" applyAlignment="1">
      <alignment vertical="center"/>
    </xf>
    <xf numFmtId="4" fontId="4" fillId="0" borderId="30" xfId="3" applyNumberFormat="1" applyFont="1" applyFill="1" applyBorder="1" applyAlignment="1">
      <alignment vertical="center"/>
    </xf>
    <xf numFmtId="4" fontId="4" fillId="0" borderId="31" xfId="3" applyNumberFormat="1" applyFont="1" applyFill="1" applyBorder="1" applyAlignment="1">
      <alignment vertical="center"/>
    </xf>
    <xf numFmtId="4" fontId="4" fillId="0" borderId="32" xfId="3" applyNumberFormat="1" applyFont="1" applyFill="1" applyBorder="1" applyAlignment="1">
      <alignment vertical="center"/>
    </xf>
    <xf numFmtId="4" fontId="4" fillId="0" borderId="33" xfId="3" applyNumberFormat="1" applyFont="1" applyFill="1" applyBorder="1" applyAlignment="1">
      <alignment vertical="center"/>
    </xf>
    <xf numFmtId="4" fontId="4" fillId="0" borderId="18" xfId="3" applyNumberFormat="1" applyFont="1" applyFill="1" applyBorder="1" applyAlignment="1">
      <alignment vertical="center"/>
    </xf>
    <xf numFmtId="4" fontId="4" fillId="0" borderId="34" xfId="3" applyNumberFormat="1" applyFont="1" applyFill="1" applyBorder="1" applyAlignment="1">
      <alignment vertical="center"/>
    </xf>
    <xf numFmtId="4" fontId="4" fillId="0" borderId="35" xfId="3" applyNumberFormat="1" applyFont="1" applyFill="1" applyBorder="1" applyAlignment="1">
      <alignment vertical="center"/>
    </xf>
    <xf numFmtId="4" fontId="4" fillId="0" borderId="36" xfId="3" applyNumberFormat="1" applyFont="1" applyFill="1" applyBorder="1" applyAlignment="1">
      <alignment vertical="center"/>
    </xf>
    <xf numFmtId="4" fontId="4" fillId="0" borderId="37" xfId="3" applyNumberFormat="1" applyFont="1" applyFill="1" applyBorder="1" applyAlignment="1">
      <alignment vertical="center"/>
    </xf>
    <xf numFmtId="175" fontId="4" fillId="0" borderId="31" xfId="4" applyFont="1" applyFill="1" applyBorder="1" applyAlignment="1">
      <alignment vertical="center"/>
    </xf>
    <xf numFmtId="4" fontId="4" fillId="0" borderId="38" xfId="3" applyNumberFormat="1" applyFont="1" applyFill="1" applyBorder="1" applyAlignment="1">
      <alignment vertical="center"/>
    </xf>
    <xf numFmtId="4" fontId="4" fillId="0" borderId="39" xfId="3" applyNumberFormat="1" applyFont="1" applyFill="1" applyBorder="1" applyAlignment="1">
      <alignment vertical="center"/>
    </xf>
    <xf numFmtId="4" fontId="4" fillId="0" borderId="40" xfId="3" applyNumberFormat="1" applyFont="1" applyFill="1" applyBorder="1" applyAlignment="1">
      <alignment vertical="center"/>
    </xf>
    <xf numFmtId="4" fontId="4" fillId="0" borderId="41" xfId="3" applyNumberFormat="1" applyFont="1" applyFill="1" applyBorder="1" applyAlignment="1">
      <alignment vertical="center"/>
    </xf>
    <xf numFmtId="0" fontId="4" fillId="0" borderId="13" xfId="3" applyFont="1" applyBorder="1" applyAlignment="1">
      <alignment wrapText="1"/>
    </xf>
    <xf numFmtId="0" fontId="4" fillId="0" borderId="0" xfId="3" applyFont="1"/>
    <xf numFmtId="0" fontId="3" fillId="0" borderId="21" xfId="3" applyFill="1" applyBorder="1" applyAlignment="1">
      <alignment vertical="center"/>
    </xf>
    <xf numFmtId="49" fontId="3" fillId="0" borderId="28" xfId="3" applyNumberFormat="1" applyFill="1" applyBorder="1" applyAlignment="1">
      <alignment vertical="center"/>
    </xf>
    <xf numFmtId="0" fontId="3" fillId="0" borderId="42" xfId="3" applyFont="1" applyFill="1" applyBorder="1" applyAlignment="1">
      <alignment vertical="center" wrapText="1"/>
    </xf>
    <xf numFmtId="2" fontId="3" fillId="0" borderId="8" xfId="3" applyNumberFormat="1" applyFill="1" applyBorder="1" applyAlignment="1">
      <alignment vertical="center"/>
    </xf>
    <xf numFmtId="4" fontId="3" fillId="0" borderId="43" xfId="3" applyNumberFormat="1" applyFill="1" applyBorder="1" applyAlignment="1">
      <alignment vertical="center"/>
    </xf>
    <xf numFmtId="2" fontId="3" fillId="0" borderId="24" xfId="3" applyNumberFormat="1" applyFill="1" applyBorder="1" applyAlignment="1">
      <alignment vertical="center"/>
    </xf>
    <xf numFmtId="4" fontId="3" fillId="0" borderId="25" xfId="3" applyNumberFormat="1" applyFill="1" applyBorder="1" applyAlignment="1">
      <alignment vertical="center"/>
    </xf>
    <xf numFmtId="4" fontId="8" fillId="0" borderId="24" xfId="3" applyNumberFormat="1" applyFont="1" applyFill="1" applyBorder="1" applyAlignment="1">
      <alignment vertical="center"/>
    </xf>
    <xf numFmtId="4" fontId="3" fillId="0" borderId="13" xfId="3" applyNumberFormat="1" applyBorder="1" applyAlignment="1">
      <alignment wrapText="1"/>
    </xf>
    <xf numFmtId="0" fontId="3" fillId="0" borderId="1" xfId="3" applyFill="1" applyBorder="1" applyAlignment="1">
      <alignment vertical="center"/>
    </xf>
    <xf numFmtId="49" fontId="3" fillId="0" borderId="13" xfId="3" applyNumberFormat="1" applyFill="1" applyBorder="1" applyAlignment="1">
      <alignment vertical="center"/>
    </xf>
    <xf numFmtId="0" fontId="3" fillId="0" borderId="1" xfId="3" applyFont="1" applyFill="1" applyBorder="1" applyAlignment="1">
      <alignment vertical="center" wrapText="1"/>
    </xf>
    <xf numFmtId="4" fontId="8" fillId="0" borderId="44" xfId="3" applyNumberFormat="1" applyFont="1" applyFill="1" applyBorder="1" applyAlignment="1">
      <alignment vertical="center"/>
    </xf>
    <xf numFmtId="49" fontId="3" fillId="0" borderId="13" xfId="3" applyNumberFormat="1" applyFont="1" applyFill="1" applyBorder="1" applyAlignment="1">
      <alignment vertical="center"/>
    </xf>
    <xf numFmtId="2" fontId="3" fillId="0" borderId="22" xfId="3" applyNumberFormat="1" applyFill="1" applyBorder="1" applyAlignment="1">
      <alignment vertical="center"/>
    </xf>
    <xf numFmtId="2" fontId="3" fillId="0" borderId="1" xfId="3" applyNumberFormat="1" applyFill="1" applyBorder="1" applyAlignment="1">
      <alignment vertical="center"/>
    </xf>
    <xf numFmtId="4" fontId="8" fillId="0" borderId="45" xfId="3" applyNumberFormat="1" applyFont="1" applyFill="1" applyBorder="1" applyAlignment="1">
      <alignment vertical="center"/>
    </xf>
    <xf numFmtId="4" fontId="8" fillId="0" borderId="46" xfId="3" applyNumberFormat="1" applyFont="1" applyFill="1" applyBorder="1" applyAlignment="1">
      <alignment vertical="center"/>
    </xf>
    <xf numFmtId="0" fontId="3" fillId="2" borderId="13" xfId="3" applyFill="1" applyBorder="1" applyAlignment="1">
      <alignment wrapText="1"/>
    </xf>
    <xf numFmtId="0" fontId="4" fillId="0" borderId="1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4" fontId="4" fillId="0" borderId="12" xfId="3" applyNumberFormat="1" applyFont="1" applyFill="1" applyBorder="1" applyAlignment="1">
      <alignment vertical="center"/>
    </xf>
    <xf numFmtId="4" fontId="4" fillId="0" borderId="1" xfId="3" applyNumberFormat="1" applyFont="1" applyFill="1" applyBorder="1" applyAlignment="1">
      <alignment vertical="center"/>
    </xf>
    <xf numFmtId="4" fontId="4" fillId="0" borderId="13" xfId="3" applyNumberFormat="1" applyFont="1" applyFill="1" applyBorder="1" applyAlignment="1">
      <alignment vertical="center"/>
    </xf>
    <xf numFmtId="4" fontId="4" fillId="0" borderId="11" xfId="3" applyNumberFormat="1" applyFont="1" applyFill="1" applyBorder="1" applyAlignment="1">
      <alignment vertical="center"/>
    </xf>
    <xf numFmtId="4" fontId="4" fillId="0" borderId="15" xfId="3" applyNumberFormat="1" applyFont="1" applyFill="1" applyBorder="1" applyAlignment="1">
      <alignment vertical="center"/>
    </xf>
    <xf numFmtId="4" fontId="4" fillId="0" borderId="47" xfId="3" applyNumberFormat="1" applyFont="1" applyFill="1" applyBorder="1" applyAlignment="1">
      <alignment vertical="center"/>
    </xf>
    <xf numFmtId="175" fontId="4" fillId="0" borderId="36" xfId="4" applyFont="1" applyFill="1" applyBorder="1" applyAlignment="1">
      <alignment vertical="center"/>
    </xf>
    <xf numFmtId="4" fontId="4" fillId="0" borderId="44" xfId="3" applyNumberFormat="1" applyFont="1" applyFill="1" applyBorder="1" applyAlignment="1">
      <alignment vertical="center"/>
    </xf>
    <xf numFmtId="4" fontId="4" fillId="0" borderId="16" xfId="3" applyNumberFormat="1" applyFont="1" applyFill="1" applyBorder="1" applyAlignment="1">
      <alignment vertical="center"/>
    </xf>
    <xf numFmtId="4" fontId="4" fillId="0" borderId="19" xfId="3" applyNumberFormat="1" applyFont="1" applyFill="1" applyBorder="1" applyAlignment="1">
      <alignment vertical="center"/>
    </xf>
    <xf numFmtId="0" fontId="4" fillId="0" borderId="34" xfId="3" applyFont="1" applyFill="1" applyBorder="1" applyAlignment="1">
      <alignment vertical="center"/>
    </xf>
    <xf numFmtId="0" fontId="4" fillId="0" borderId="48" xfId="3" applyFont="1" applyFill="1" applyBorder="1" applyAlignment="1">
      <alignment vertical="center"/>
    </xf>
    <xf numFmtId="4" fontId="4" fillId="0" borderId="49" xfId="3" applyNumberFormat="1" applyFont="1" applyFill="1" applyBorder="1" applyAlignment="1">
      <alignment vertical="center"/>
    </xf>
    <xf numFmtId="4" fontId="4" fillId="0" borderId="50" xfId="3" applyNumberFormat="1" applyFont="1" applyFill="1" applyBorder="1" applyAlignment="1">
      <alignment vertical="center"/>
    </xf>
    <xf numFmtId="4" fontId="4" fillId="0" borderId="43" xfId="3" applyNumberFormat="1" applyFont="1" applyFill="1" applyBorder="1" applyAlignment="1">
      <alignment vertical="center"/>
    </xf>
    <xf numFmtId="4" fontId="4" fillId="0" borderId="51" xfId="3" applyNumberFormat="1" applyFont="1" applyFill="1" applyBorder="1" applyAlignment="1">
      <alignment vertical="center"/>
    </xf>
    <xf numFmtId="4" fontId="4" fillId="0" borderId="52" xfId="3" applyNumberFormat="1" applyFont="1" applyFill="1" applyBorder="1" applyAlignment="1">
      <alignment vertical="center"/>
    </xf>
    <xf numFmtId="175" fontId="4" fillId="0" borderId="34" xfId="4" applyFont="1" applyFill="1" applyBorder="1" applyAlignment="1">
      <alignment vertical="center"/>
    </xf>
    <xf numFmtId="175" fontId="4" fillId="0" borderId="47" xfId="4" applyFont="1" applyFill="1" applyBorder="1" applyAlignment="1">
      <alignment vertical="center"/>
    </xf>
    <xf numFmtId="4" fontId="4" fillId="0" borderId="28" xfId="3" applyNumberFormat="1" applyFont="1" applyFill="1" applyBorder="1" applyAlignment="1">
      <alignment vertical="center"/>
    </xf>
    <xf numFmtId="49" fontId="7" fillId="0" borderId="53" xfId="3" applyNumberFormat="1" applyFont="1" applyFill="1" applyBorder="1" applyAlignment="1">
      <alignment vertical="center" wrapText="1"/>
    </xf>
    <xf numFmtId="2" fontId="3" fillId="0" borderId="54" xfId="3" applyNumberFormat="1" applyFill="1" applyBorder="1" applyAlignment="1">
      <alignment vertical="center"/>
    </xf>
    <xf numFmtId="2" fontId="3" fillId="0" borderId="45" xfId="3" applyNumberFormat="1" applyFill="1" applyBorder="1" applyAlignment="1">
      <alignment vertical="center"/>
    </xf>
    <xf numFmtId="2" fontId="3" fillId="0" borderId="7" xfId="3" applyNumberFormat="1" applyFill="1" applyBorder="1" applyAlignment="1">
      <alignment vertical="center"/>
    </xf>
    <xf numFmtId="0" fontId="3" fillId="0" borderId="9" xfId="3" applyFill="1" applyBorder="1" applyAlignment="1">
      <alignment vertical="center"/>
    </xf>
    <xf numFmtId="4" fontId="8" fillId="0" borderId="55" xfId="3" applyNumberFormat="1" applyFont="1" applyFill="1" applyBorder="1" applyAlignment="1">
      <alignment vertical="center"/>
    </xf>
    <xf numFmtId="175" fontId="3" fillId="0" borderId="7" xfId="4" applyFill="1" applyBorder="1" applyAlignment="1">
      <alignment vertical="center"/>
    </xf>
    <xf numFmtId="175" fontId="3" fillId="0" borderId="9" xfId="4" applyFill="1" applyBorder="1" applyAlignment="1">
      <alignment vertical="center"/>
    </xf>
    <xf numFmtId="175" fontId="3" fillId="0" borderId="10" xfId="4" applyFill="1" applyBorder="1" applyAlignment="1">
      <alignment vertical="center"/>
    </xf>
    <xf numFmtId="2" fontId="3" fillId="0" borderId="9" xfId="3" applyNumberFormat="1" applyFill="1" applyBorder="1" applyAlignment="1">
      <alignment vertical="center"/>
    </xf>
    <xf numFmtId="2" fontId="3" fillId="0" borderId="10" xfId="3" applyNumberFormat="1" applyFill="1" applyBorder="1" applyAlignment="1">
      <alignment vertical="center"/>
    </xf>
    <xf numFmtId="4" fontId="8" fillId="0" borderId="56" xfId="3" applyNumberFormat="1" applyFont="1" applyFill="1" applyBorder="1" applyAlignment="1">
      <alignment vertical="center"/>
    </xf>
    <xf numFmtId="4" fontId="3" fillId="0" borderId="8" xfId="3" applyNumberFormat="1" applyFill="1" applyBorder="1" applyAlignment="1">
      <alignment vertical="center"/>
    </xf>
    <xf numFmtId="4" fontId="3" fillId="0" borderId="53" xfId="3" applyNumberFormat="1" applyFill="1" applyBorder="1" applyAlignment="1">
      <alignment vertical="center"/>
    </xf>
    <xf numFmtId="49" fontId="7" fillId="0" borderId="28" xfId="3" applyNumberFormat="1" applyFont="1" applyFill="1" applyBorder="1" applyAlignment="1">
      <alignment vertical="center" wrapText="1"/>
    </xf>
    <xf numFmtId="0" fontId="3" fillId="0" borderId="42" xfId="3" applyFill="1" applyBorder="1" applyAlignment="1">
      <alignment vertical="center" wrapText="1"/>
    </xf>
    <xf numFmtId="2" fontId="3" fillId="0" borderId="13" xfId="3" applyNumberFormat="1" applyFill="1" applyBorder="1" applyAlignment="1">
      <alignment vertical="center"/>
    </xf>
    <xf numFmtId="4" fontId="3" fillId="0" borderId="44" xfId="3" applyNumberFormat="1" applyFill="1" applyBorder="1" applyAlignment="1">
      <alignment vertical="center"/>
    </xf>
    <xf numFmtId="2" fontId="3" fillId="0" borderId="25" xfId="3" applyNumberFormat="1" applyFill="1" applyBorder="1" applyAlignment="1">
      <alignment vertical="center"/>
    </xf>
    <xf numFmtId="175" fontId="3" fillId="0" borderId="25" xfId="4" applyFill="1" applyBorder="1" applyAlignment="1">
      <alignment vertical="center"/>
    </xf>
    <xf numFmtId="175" fontId="3" fillId="0" borderId="21" xfId="4" applyFill="1" applyBorder="1" applyAlignment="1">
      <alignment vertical="center"/>
    </xf>
    <xf numFmtId="175" fontId="3" fillId="0" borderId="43" xfId="4" applyFill="1" applyBorder="1" applyAlignment="1">
      <alignment vertical="center"/>
    </xf>
    <xf numFmtId="2" fontId="3" fillId="0" borderId="21" xfId="3" applyNumberFormat="1" applyFill="1" applyBorder="1" applyAlignment="1">
      <alignment vertical="center"/>
    </xf>
    <xf numFmtId="2" fontId="3" fillId="0" borderId="43" xfId="3" applyNumberFormat="1" applyFill="1" applyBorder="1" applyAlignment="1">
      <alignment vertical="center"/>
    </xf>
    <xf numFmtId="4" fontId="3" fillId="0" borderId="45" xfId="3" applyNumberFormat="1" applyFill="1" applyBorder="1" applyAlignment="1">
      <alignment vertical="center"/>
    </xf>
    <xf numFmtId="0" fontId="3" fillId="0" borderId="1" xfId="3" applyFill="1" applyBorder="1" applyAlignment="1">
      <alignment vertical="center" wrapText="1"/>
    </xf>
    <xf numFmtId="2" fontId="3" fillId="0" borderId="28" xfId="3" applyNumberFormat="1" applyFill="1" applyBorder="1" applyAlignment="1">
      <alignment vertical="center"/>
    </xf>
    <xf numFmtId="2" fontId="3" fillId="0" borderId="20" xfId="3" applyNumberFormat="1" applyFill="1" applyBorder="1" applyAlignment="1">
      <alignment vertical="center"/>
    </xf>
    <xf numFmtId="2" fontId="3" fillId="0" borderId="46" xfId="3" applyNumberFormat="1" applyFill="1" applyBorder="1" applyAlignment="1">
      <alignment vertical="center"/>
    </xf>
    <xf numFmtId="4" fontId="3" fillId="0" borderId="46" xfId="3" applyNumberFormat="1" applyFill="1" applyBorder="1" applyAlignment="1">
      <alignment vertical="center"/>
    </xf>
    <xf numFmtId="0" fontId="4" fillId="0" borderId="28" xfId="3" applyFont="1" applyFill="1" applyBorder="1" applyAlignment="1">
      <alignment vertical="center" wrapText="1"/>
    </xf>
    <xf numFmtId="2" fontId="4" fillId="0" borderId="13" xfId="3" applyNumberFormat="1" applyFont="1" applyFill="1" applyBorder="1" applyAlignment="1">
      <alignment vertical="center"/>
    </xf>
    <xf numFmtId="2" fontId="4" fillId="0" borderId="12" xfId="3" applyNumberFormat="1" applyFont="1" applyFill="1" applyBorder="1" applyAlignment="1">
      <alignment vertical="center"/>
    </xf>
    <xf numFmtId="2" fontId="4" fillId="0" borderId="15" xfId="3" applyNumberFormat="1" applyFont="1" applyFill="1" applyBorder="1" applyAlignment="1">
      <alignment vertical="center"/>
    </xf>
    <xf numFmtId="2" fontId="4" fillId="0" borderId="1" xfId="3" applyNumberFormat="1" applyFont="1" applyFill="1" applyBorder="1" applyAlignment="1">
      <alignment vertical="center"/>
    </xf>
    <xf numFmtId="175" fontId="4" fillId="0" borderId="12" xfId="4" applyFont="1" applyFill="1" applyBorder="1" applyAlignment="1">
      <alignment vertical="center"/>
    </xf>
    <xf numFmtId="175" fontId="4" fillId="0" borderId="1" xfId="4" applyFont="1" applyFill="1" applyBorder="1" applyAlignment="1">
      <alignment vertical="center"/>
    </xf>
    <xf numFmtId="175" fontId="4" fillId="0" borderId="11" xfId="4" applyFont="1" applyFill="1" applyBorder="1" applyAlignment="1">
      <alignment vertical="center"/>
    </xf>
    <xf numFmtId="2" fontId="4" fillId="0" borderId="11" xfId="3" applyNumberFormat="1" applyFont="1" applyFill="1" applyBorder="1" applyAlignment="1">
      <alignment vertical="center"/>
    </xf>
    <xf numFmtId="2" fontId="4" fillId="0" borderId="16" xfId="3" applyNumberFormat="1" applyFont="1" applyFill="1" applyBorder="1" applyAlignment="1">
      <alignment vertical="center"/>
    </xf>
    <xf numFmtId="0" fontId="4" fillId="0" borderId="13" xfId="3" applyFont="1" applyFill="1" applyBorder="1" applyAlignment="1">
      <alignment wrapText="1"/>
    </xf>
    <xf numFmtId="0" fontId="4" fillId="0" borderId="42" xfId="3" applyFont="1" applyFill="1" applyBorder="1" applyAlignment="1">
      <alignment vertical="center"/>
    </xf>
    <xf numFmtId="49" fontId="9" fillId="0" borderId="57" xfId="3" applyNumberFormat="1" applyFont="1" applyFill="1" applyBorder="1" applyAlignment="1">
      <alignment vertical="center" wrapText="1"/>
    </xf>
    <xf numFmtId="0" fontId="4" fillId="0" borderId="57" xfId="3" applyFont="1" applyFill="1" applyBorder="1" applyAlignment="1">
      <alignment vertical="center"/>
    </xf>
    <xf numFmtId="4" fontId="4" fillId="0" borderId="58" xfId="3" applyNumberFormat="1" applyFont="1" applyFill="1" applyBorder="1" applyAlignment="1">
      <alignment vertical="center"/>
    </xf>
    <xf numFmtId="4" fontId="4" fillId="0" borderId="59" xfId="3" applyNumberFormat="1" applyFont="1" applyFill="1" applyBorder="1" applyAlignment="1">
      <alignment vertical="center"/>
    </xf>
    <xf numFmtId="4" fontId="4" fillId="0" borderId="60" xfId="3" applyNumberFormat="1" applyFont="1" applyFill="1" applyBorder="1" applyAlignment="1">
      <alignment vertical="center"/>
    </xf>
    <xf numFmtId="0" fontId="3" fillId="0" borderId="2" xfId="3" applyFont="1" applyFill="1" applyBorder="1" applyAlignment="1">
      <alignment vertical="center" wrapText="1"/>
    </xf>
    <xf numFmtId="4" fontId="3" fillId="0" borderId="15" xfId="3" applyNumberFormat="1" applyFill="1" applyBorder="1" applyAlignment="1">
      <alignment vertical="center"/>
    </xf>
    <xf numFmtId="4" fontId="3" fillId="0" borderId="16" xfId="3" applyNumberFormat="1" applyFill="1" applyBorder="1" applyAlignment="1">
      <alignment vertical="center"/>
    </xf>
    <xf numFmtId="4" fontId="3" fillId="0" borderId="61" xfId="3" applyNumberFormat="1" applyFill="1" applyBorder="1" applyAlignment="1">
      <alignment vertical="center"/>
    </xf>
    <xf numFmtId="2" fontId="3" fillId="0" borderId="26" xfId="3" applyNumberFormat="1" applyFill="1" applyBorder="1" applyAlignment="1">
      <alignment vertical="center"/>
    </xf>
    <xf numFmtId="0" fontId="3" fillId="0" borderId="3" xfId="3" applyFont="1" applyFill="1" applyBorder="1" applyAlignment="1">
      <alignment vertical="center" wrapText="1"/>
    </xf>
    <xf numFmtId="2" fontId="3" fillId="0" borderId="5" xfId="3" applyNumberFormat="1" applyFill="1" applyBorder="1" applyAlignment="1">
      <alignment vertical="center"/>
    </xf>
    <xf numFmtId="0" fontId="3" fillId="0" borderId="4" xfId="3" applyFill="1" applyBorder="1" applyAlignment="1">
      <alignment vertical="center"/>
    </xf>
    <xf numFmtId="0" fontId="3" fillId="0" borderId="15" xfId="3" applyFill="1" applyBorder="1" applyAlignment="1">
      <alignment vertical="center" wrapText="1"/>
    </xf>
    <xf numFmtId="2" fontId="3" fillId="0" borderId="12" xfId="3" applyNumberFormat="1" applyFill="1" applyBorder="1" applyAlignment="1">
      <alignment vertical="center"/>
    </xf>
    <xf numFmtId="0" fontId="3" fillId="0" borderId="20" xfId="3" applyFill="1" applyBorder="1" applyAlignment="1">
      <alignment vertical="center" wrapText="1"/>
    </xf>
    <xf numFmtId="0" fontId="3" fillId="0" borderId="44" xfId="3" applyFill="1" applyBorder="1" applyAlignment="1">
      <alignment vertical="center" wrapText="1"/>
    </xf>
    <xf numFmtId="0" fontId="4" fillId="0" borderId="42" xfId="3" applyFont="1" applyFill="1" applyBorder="1" applyAlignment="1">
      <alignment vertical="center" wrapText="1"/>
    </xf>
    <xf numFmtId="0" fontId="4" fillId="0" borderId="15" xfId="3" applyFont="1" applyFill="1" applyBorder="1" applyAlignment="1">
      <alignment vertical="center"/>
    </xf>
    <xf numFmtId="0" fontId="4" fillId="0" borderId="38" xfId="3" applyFont="1" applyFill="1" applyBorder="1" applyAlignment="1">
      <alignment vertical="center"/>
    </xf>
    <xf numFmtId="49" fontId="7" fillId="0" borderId="2" xfId="3" applyNumberFormat="1" applyFont="1" applyFill="1" applyBorder="1" applyAlignment="1">
      <alignment vertical="center" wrapText="1"/>
    </xf>
    <xf numFmtId="4" fontId="3" fillId="0" borderId="62" xfId="3" applyNumberFormat="1" applyFill="1" applyBorder="1" applyAlignment="1">
      <alignment vertical="center"/>
    </xf>
    <xf numFmtId="0" fontId="3" fillId="0" borderId="42" xfId="3" applyFill="1" applyBorder="1" applyAlignment="1">
      <alignment vertical="center"/>
    </xf>
    <xf numFmtId="49" fontId="7" fillId="0" borderId="42" xfId="3" applyNumberFormat="1" applyFont="1" applyFill="1" applyBorder="1" applyAlignment="1">
      <alignment vertical="center" wrapText="1"/>
    </xf>
    <xf numFmtId="49" fontId="9" fillId="0" borderId="29" xfId="3" applyNumberFormat="1" applyFont="1" applyFill="1" applyBorder="1" applyAlignment="1">
      <alignment vertical="center" wrapText="1"/>
    </xf>
    <xf numFmtId="0" fontId="3" fillId="0" borderId="42" xfId="3" applyFill="1" applyBorder="1" applyAlignment="1">
      <alignment horizontal="left" vertical="center" wrapText="1"/>
    </xf>
    <xf numFmtId="2" fontId="3" fillId="0" borderId="17" xfId="3" applyNumberFormat="1" applyFill="1" applyBorder="1" applyAlignment="1">
      <alignment vertical="center"/>
    </xf>
    <xf numFmtId="0" fontId="3" fillId="0" borderId="14" xfId="3" applyFont="1" applyFill="1" applyBorder="1" applyAlignment="1">
      <alignment vertical="center" wrapText="1"/>
    </xf>
    <xf numFmtId="0" fontId="3" fillId="0" borderId="12" xfId="3" applyFill="1" applyBorder="1" applyAlignment="1">
      <alignment vertical="center"/>
    </xf>
    <xf numFmtId="0" fontId="3" fillId="0" borderId="13" xfId="3" applyFill="1" applyBorder="1" applyAlignment="1">
      <alignment vertical="center"/>
    </xf>
    <xf numFmtId="0" fontId="3" fillId="0" borderId="44" xfId="3" applyFill="1" applyBorder="1" applyAlignment="1">
      <alignment vertical="center"/>
    </xf>
    <xf numFmtId="0" fontId="3" fillId="0" borderId="15" xfId="3" applyFill="1" applyBorder="1" applyAlignment="1">
      <alignment vertical="center"/>
    </xf>
    <xf numFmtId="2" fontId="3" fillId="0" borderId="11" xfId="3" applyNumberFormat="1" applyFill="1" applyBorder="1" applyAlignment="1">
      <alignment vertical="center"/>
    </xf>
    <xf numFmtId="0" fontId="4" fillId="0" borderId="14" xfId="3" applyFont="1" applyFill="1" applyBorder="1" applyAlignment="1">
      <alignment vertical="center" wrapText="1"/>
    </xf>
    <xf numFmtId="9" fontId="4" fillId="0" borderId="14" xfId="3" applyNumberFormat="1" applyFont="1" applyFill="1" applyBorder="1" applyAlignment="1">
      <alignment vertical="center" wrapText="1"/>
    </xf>
    <xf numFmtId="2" fontId="4" fillId="0" borderId="44" xfId="3" applyNumberFormat="1" applyFont="1" applyFill="1" applyBorder="1" applyAlignment="1">
      <alignment vertical="center"/>
    </xf>
    <xf numFmtId="0" fontId="4" fillId="0" borderId="57" xfId="3" applyFont="1" applyFill="1" applyBorder="1" applyAlignment="1">
      <alignment vertical="center" wrapText="1"/>
    </xf>
    <xf numFmtId="4" fontId="4" fillId="0" borderId="63" xfId="3" applyNumberFormat="1" applyFont="1" applyFill="1" applyBorder="1" applyAlignment="1">
      <alignment vertical="center"/>
    </xf>
    <xf numFmtId="4" fontId="4" fillId="0" borderId="1" xfId="3" applyNumberFormat="1" applyFont="1" applyBorder="1" applyAlignment="1">
      <alignment wrapText="1"/>
    </xf>
    <xf numFmtId="0" fontId="3" fillId="0" borderId="7" xfId="3" applyFill="1" applyBorder="1" applyAlignment="1">
      <alignment vertical="center"/>
    </xf>
    <xf numFmtId="0" fontId="3" fillId="0" borderId="8" xfId="3" applyFill="1" applyBorder="1" applyAlignment="1">
      <alignment vertical="center"/>
    </xf>
    <xf numFmtId="0" fontId="3" fillId="0" borderId="55" xfId="3" applyFill="1" applyBorder="1" applyAlignment="1">
      <alignment vertical="center"/>
    </xf>
    <xf numFmtId="0" fontId="3" fillId="0" borderId="62" xfId="3" applyFill="1" applyBorder="1" applyAlignment="1">
      <alignment vertical="center"/>
    </xf>
    <xf numFmtId="4" fontId="4" fillId="0" borderId="13" xfId="3" applyNumberFormat="1" applyFont="1" applyBorder="1" applyAlignment="1">
      <alignment wrapText="1"/>
    </xf>
    <xf numFmtId="0" fontId="3" fillId="0" borderId="2" xfId="3" applyFill="1" applyBorder="1" applyAlignment="1">
      <alignment horizontal="center" vertical="center"/>
    </xf>
    <xf numFmtId="0" fontId="3" fillId="0" borderId="2" xfId="3" applyFont="1" applyFill="1" applyBorder="1" applyAlignment="1">
      <alignment horizontal="left" vertical="center"/>
    </xf>
    <xf numFmtId="0" fontId="3" fillId="0" borderId="7" xfId="3" applyFill="1" applyBorder="1" applyAlignment="1">
      <alignment horizontal="center" vertical="center"/>
    </xf>
    <xf numFmtId="0" fontId="3" fillId="0" borderId="8" xfId="3" applyFill="1" applyBorder="1" applyAlignment="1">
      <alignment horizontal="center" vertical="center"/>
    </xf>
    <xf numFmtId="0" fontId="3" fillId="0" borderId="9" xfId="3" applyFill="1" applyBorder="1" applyAlignment="1">
      <alignment horizontal="center" vertical="center"/>
    </xf>
    <xf numFmtId="2" fontId="3" fillId="0" borderId="9" xfId="3" applyNumberFormat="1" applyFill="1" applyBorder="1" applyAlignment="1">
      <alignment horizontal="right" vertical="center"/>
    </xf>
    <xf numFmtId="0" fontId="3" fillId="0" borderId="55" xfId="3" applyFill="1" applyBorder="1" applyAlignment="1">
      <alignment horizontal="center" vertical="center"/>
    </xf>
    <xf numFmtId="2" fontId="3" fillId="0" borderId="55" xfId="3" applyNumberFormat="1" applyFill="1" applyBorder="1" applyAlignment="1">
      <alignment horizontal="right" vertical="center"/>
    </xf>
    <xf numFmtId="2" fontId="3" fillId="0" borderId="62" xfId="3" applyNumberFormat="1" applyFill="1" applyBorder="1" applyAlignment="1">
      <alignment horizontal="right" vertical="center"/>
    </xf>
    <xf numFmtId="2" fontId="3" fillId="0" borderId="10" xfId="3" applyNumberFormat="1" applyFill="1" applyBorder="1" applyAlignment="1">
      <alignment horizontal="right" vertical="center"/>
    </xf>
    <xf numFmtId="0" fontId="3" fillId="0" borderId="42" xfId="3" applyFill="1" applyBorder="1" applyAlignment="1">
      <alignment horizontal="center" vertical="center"/>
    </xf>
    <xf numFmtId="0" fontId="3" fillId="0" borderId="42" xfId="3" applyFont="1" applyFill="1" applyBorder="1" applyAlignment="1">
      <alignment horizontal="left" vertical="center"/>
    </xf>
    <xf numFmtId="0" fontId="3" fillId="0" borderId="25" xfId="3" applyFill="1" applyBorder="1" applyAlignment="1">
      <alignment horizontal="center" vertical="center"/>
    </xf>
    <xf numFmtId="0" fontId="3" fillId="0" borderId="24" xfId="3" applyFill="1" applyBorder="1" applyAlignment="1">
      <alignment horizontal="center" vertical="center"/>
    </xf>
    <xf numFmtId="0" fontId="3" fillId="0" borderId="21" xfId="3" applyFill="1" applyBorder="1" applyAlignment="1">
      <alignment horizontal="center" vertical="center"/>
    </xf>
    <xf numFmtId="2" fontId="3" fillId="0" borderId="21" xfId="3" applyNumberFormat="1" applyFill="1" applyBorder="1" applyAlignment="1">
      <alignment horizontal="right" vertical="center"/>
    </xf>
    <xf numFmtId="0" fontId="3" fillId="0" borderId="20" xfId="3" applyFill="1" applyBorder="1" applyAlignment="1">
      <alignment horizontal="center" vertical="center"/>
    </xf>
    <xf numFmtId="2" fontId="3" fillId="0" borderId="20" xfId="3" applyNumberFormat="1" applyFill="1" applyBorder="1" applyAlignment="1">
      <alignment horizontal="right" vertical="center"/>
    </xf>
    <xf numFmtId="2" fontId="3" fillId="0" borderId="46" xfId="3" applyNumberFormat="1" applyFill="1" applyBorder="1" applyAlignment="1">
      <alignment horizontal="right" vertical="center"/>
    </xf>
    <xf numFmtId="2" fontId="3" fillId="0" borderId="43" xfId="3" applyNumberFormat="1" applyFill="1" applyBorder="1" applyAlignment="1">
      <alignment horizontal="right" vertical="center"/>
    </xf>
    <xf numFmtId="0" fontId="3" fillId="0" borderId="14" xfId="3" applyFill="1" applyBorder="1" applyAlignment="1">
      <alignment horizontal="center" vertical="center"/>
    </xf>
    <xf numFmtId="2" fontId="3" fillId="0" borderId="15" xfId="3" applyNumberFormat="1" applyFill="1" applyBorder="1" applyAlignment="1">
      <alignment vertical="center"/>
    </xf>
    <xf numFmtId="2" fontId="3" fillId="0" borderId="44" xfId="3" applyNumberFormat="1" applyFill="1" applyBorder="1" applyAlignment="1">
      <alignment vertical="center"/>
    </xf>
    <xf numFmtId="0" fontId="4" fillId="0" borderId="12" xfId="3" applyFont="1" applyFill="1" applyBorder="1" applyAlignment="1">
      <alignment vertical="center"/>
    </xf>
    <xf numFmtId="4" fontId="3" fillId="0" borderId="14" xfId="3" applyNumberFormat="1" applyFill="1" applyBorder="1" applyAlignment="1">
      <alignment vertical="center"/>
    </xf>
    <xf numFmtId="4" fontId="3" fillId="0" borderId="20" xfId="3" applyNumberFormat="1" applyFill="1" applyBorder="1" applyAlignment="1">
      <alignment vertical="center"/>
    </xf>
    <xf numFmtId="0" fontId="3" fillId="0" borderId="14" xfId="3" applyFill="1" applyBorder="1"/>
    <xf numFmtId="0" fontId="3" fillId="0" borderId="14" xfId="3" applyFill="1" applyBorder="1" applyAlignment="1">
      <alignment wrapText="1"/>
    </xf>
    <xf numFmtId="4" fontId="3" fillId="0" borderId="12" xfId="3" applyNumberFormat="1" applyFill="1" applyBorder="1"/>
    <xf numFmtId="4" fontId="3" fillId="0" borderId="13" xfId="3" applyNumberFormat="1" applyFill="1" applyBorder="1"/>
    <xf numFmtId="4" fontId="3" fillId="0" borderId="1" xfId="3" applyNumberFormat="1" applyFill="1" applyBorder="1"/>
    <xf numFmtId="4" fontId="3" fillId="0" borderId="11" xfId="3" applyNumberFormat="1" applyFill="1" applyBorder="1"/>
    <xf numFmtId="4" fontId="3" fillId="0" borderId="15" xfId="3" applyNumberFormat="1" applyFill="1" applyBorder="1"/>
    <xf numFmtId="182" fontId="3" fillId="0" borderId="15" xfId="3" applyNumberFormat="1" applyFill="1" applyBorder="1"/>
    <xf numFmtId="182" fontId="3" fillId="0" borderId="1" xfId="3" applyNumberFormat="1" applyFill="1" applyBorder="1"/>
    <xf numFmtId="176" fontId="3" fillId="0" borderId="11" xfId="3" applyNumberFormat="1" applyFill="1" applyBorder="1" applyAlignment="1">
      <alignment vertical="center"/>
    </xf>
    <xf numFmtId="4" fontId="3" fillId="0" borderId="39" xfId="3" applyNumberFormat="1" applyFill="1" applyBorder="1"/>
    <xf numFmtId="4" fontId="3" fillId="0" borderId="36" xfId="3" applyNumberFormat="1" applyFill="1" applyBorder="1"/>
    <xf numFmtId="4" fontId="3" fillId="0" borderId="33" xfId="3" applyNumberFormat="1" applyFill="1" applyBorder="1"/>
    <xf numFmtId="4" fontId="3" fillId="0" borderId="32" xfId="3" applyNumberFormat="1" applyFill="1" applyBorder="1"/>
    <xf numFmtId="4" fontId="3" fillId="0" borderId="31" xfId="3" applyNumberFormat="1" applyFill="1" applyBorder="1"/>
    <xf numFmtId="4" fontId="3" fillId="0" borderId="37" xfId="3" applyNumberFormat="1" applyFill="1" applyBorder="1" applyAlignment="1">
      <alignment vertical="center"/>
    </xf>
    <xf numFmtId="0" fontId="3" fillId="0" borderId="0" xfId="3" applyFill="1" applyBorder="1"/>
    <xf numFmtId="0" fontId="3" fillId="0" borderId="0" xfId="3" applyFill="1" applyBorder="1" applyAlignment="1">
      <alignment wrapText="1"/>
    </xf>
    <xf numFmtId="4" fontId="3" fillId="0" borderId="0" xfId="3" applyNumberFormat="1" applyFill="1" applyBorder="1"/>
    <xf numFmtId="2" fontId="3" fillId="0" borderId="0" xfId="3" applyNumberFormat="1" applyFill="1" applyBorder="1" applyAlignment="1">
      <alignment vertical="center"/>
    </xf>
    <xf numFmtId="182" fontId="3" fillId="0" borderId="0" xfId="3" applyNumberFormat="1" applyFill="1" applyBorder="1"/>
    <xf numFmtId="176" fontId="3" fillId="0" borderId="0" xfId="3" applyNumberFormat="1" applyFill="1" applyBorder="1" applyAlignment="1">
      <alignment vertical="center"/>
    </xf>
    <xf numFmtId="4" fontId="3" fillId="0" borderId="0" xfId="3" applyNumberFormat="1" applyFill="1" applyBorder="1" applyAlignment="1">
      <alignment vertical="center"/>
    </xf>
    <xf numFmtId="4" fontId="3" fillId="0" borderId="22" xfId="3" applyNumberFormat="1" applyFill="1" applyBorder="1"/>
    <xf numFmtId="4" fontId="3" fillId="0" borderId="17" xfId="3" applyNumberFormat="1" applyFill="1" applyBorder="1"/>
    <xf numFmtId="0" fontId="3" fillId="0" borderId="0" xfId="3" applyBorder="1" applyAlignment="1">
      <alignment wrapText="1"/>
    </xf>
    <xf numFmtId="0" fontId="3" fillId="0" borderId="0" xfId="3" applyFont="1" applyFill="1"/>
    <xf numFmtId="0" fontId="3" fillId="0" borderId="0" xfId="3" applyFill="1" applyBorder="1" applyAlignment="1">
      <alignment horizontal="right"/>
    </xf>
    <xf numFmtId="182" fontId="3" fillId="0" borderId="8" xfId="3" applyNumberFormat="1" applyFill="1" applyBorder="1"/>
    <xf numFmtId="182" fontId="3" fillId="0" borderId="9" xfId="3" applyNumberFormat="1" applyFill="1" applyBorder="1"/>
    <xf numFmtId="182" fontId="3" fillId="0" borderId="10" xfId="3" applyNumberFormat="1" applyFill="1" applyBorder="1"/>
    <xf numFmtId="2" fontId="3" fillId="0" borderId="0" xfId="3" applyNumberFormat="1" applyFill="1" applyBorder="1" applyAlignment="1">
      <alignment horizontal="right"/>
    </xf>
    <xf numFmtId="182" fontId="3" fillId="0" borderId="24" xfId="3" applyNumberFormat="1" applyFill="1" applyBorder="1"/>
    <xf numFmtId="182" fontId="3" fillId="0" borderId="21" xfId="3" applyNumberFormat="1" applyFill="1" applyBorder="1"/>
    <xf numFmtId="182" fontId="3" fillId="0" borderId="43" xfId="3" applyNumberFormat="1" applyFill="1" applyBorder="1"/>
    <xf numFmtId="0" fontId="3" fillId="0" borderId="0" xfId="3" applyFont="1" applyFill="1" applyAlignment="1">
      <alignment horizontal="right"/>
    </xf>
    <xf numFmtId="49" fontId="3" fillId="0" borderId="0" xfId="3" applyNumberFormat="1" applyFill="1"/>
    <xf numFmtId="4" fontId="10" fillId="0" borderId="0" xfId="3" applyNumberFormat="1" applyFont="1" applyFill="1" applyBorder="1" applyAlignment="1">
      <alignment wrapText="1"/>
    </xf>
    <xf numFmtId="4" fontId="10" fillId="0" borderId="13" xfId="3" applyNumberFormat="1" applyFont="1" applyFill="1" applyBorder="1"/>
    <xf numFmtId="4" fontId="10" fillId="0" borderId="1" xfId="3" applyNumberFormat="1" applyFont="1" applyFill="1" applyBorder="1"/>
    <xf numFmtId="4" fontId="10" fillId="0" borderId="11" xfId="3" applyNumberFormat="1" applyFont="1" applyFill="1" applyBorder="1"/>
    <xf numFmtId="0" fontId="3" fillId="0" borderId="0" xfId="3" applyFill="1" applyAlignment="1">
      <alignment wrapText="1"/>
    </xf>
    <xf numFmtId="0" fontId="10" fillId="0" borderId="0" xfId="3" applyFont="1" applyFill="1" applyBorder="1" applyAlignment="1">
      <alignment horizontal="right"/>
    </xf>
    <xf numFmtId="2" fontId="10" fillId="0" borderId="0" xfId="3" applyNumberFormat="1" applyFont="1" applyFill="1" applyBorder="1" applyAlignment="1">
      <alignment horizontal="right"/>
    </xf>
    <xf numFmtId="0" fontId="10" fillId="0" borderId="13" xfId="3" applyFont="1" applyFill="1" applyBorder="1"/>
    <xf numFmtId="0" fontId="10" fillId="0" borderId="1" xfId="3" applyFont="1" applyFill="1" applyBorder="1"/>
    <xf numFmtId="0" fontId="10" fillId="0" borderId="11" xfId="3" applyFont="1" applyFill="1" applyBorder="1"/>
    <xf numFmtId="0" fontId="11" fillId="0" borderId="0" xfId="3" applyFont="1" applyFill="1" applyBorder="1" applyAlignment="1">
      <alignment horizontal="right" wrapText="1"/>
    </xf>
    <xf numFmtId="4" fontId="3" fillId="0" borderId="47" xfId="3" applyNumberFormat="1" applyFill="1" applyBorder="1"/>
    <xf numFmtId="0" fontId="3" fillId="3" borderId="0" xfId="3" applyFill="1"/>
    <xf numFmtId="0" fontId="3" fillId="4" borderId="0" xfId="3" applyFill="1"/>
    <xf numFmtId="0" fontId="3" fillId="5" borderId="0" xfId="3" applyFill="1"/>
    <xf numFmtId="0" fontId="3" fillId="6" borderId="0" xfId="3" applyFill="1"/>
    <xf numFmtId="0" fontId="3" fillId="7" borderId="0" xfId="3" applyFill="1"/>
    <xf numFmtId="0" fontId="3" fillId="0" borderId="0" xfId="3" applyAlignment="1">
      <alignment wrapText="1"/>
    </xf>
    <xf numFmtId="4" fontId="3" fillId="0" borderId="0" xfId="3" applyNumberFormat="1" applyFont="1" applyFill="1" applyBorder="1" applyAlignment="1">
      <alignment horizontal="right" vertical="center"/>
    </xf>
    <xf numFmtId="2" fontId="3" fillId="0" borderId="0" xfId="3" applyNumberFormat="1" applyFill="1" applyBorder="1"/>
    <xf numFmtId="49" fontId="3" fillId="0" borderId="16" xfId="3" applyNumberFormat="1" applyFont="1" applyFill="1" applyBorder="1" applyAlignment="1">
      <alignment vertical="center"/>
    </xf>
    <xf numFmtId="49" fontId="4" fillId="0" borderId="44" xfId="3" applyNumberFormat="1" applyFont="1" applyFill="1" applyBorder="1" applyAlignment="1">
      <alignment vertical="center"/>
    </xf>
    <xf numFmtId="49" fontId="9" fillId="0" borderId="51" xfId="3" applyNumberFormat="1" applyFont="1" applyFill="1" applyBorder="1" applyAlignment="1">
      <alignment vertical="center" wrapText="1"/>
    </xf>
    <xf numFmtId="0" fontId="3" fillId="0" borderId="31" xfId="3" applyFont="1" applyFill="1" applyBorder="1" applyAlignment="1">
      <alignment vertical="center" wrapText="1"/>
    </xf>
    <xf numFmtId="4" fontId="4" fillId="0" borderId="12" xfId="3" applyNumberFormat="1" applyFont="1" applyFill="1" applyBorder="1"/>
    <xf numFmtId="4" fontId="4" fillId="0" borderId="13" xfId="3" applyNumberFormat="1" applyFont="1" applyFill="1" applyBorder="1"/>
    <xf numFmtId="4" fontId="4" fillId="0" borderId="1" xfId="3" applyNumberFormat="1" applyFont="1" applyFill="1" applyBorder="1"/>
    <xf numFmtId="4" fontId="4" fillId="0" borderId="34" xfId="3" applyNumberFormat="1" applyFont="1" applyFill="1" applyBorder="1"/>
    <xf numFmtId="4" fontId="4" fillId="0" borderId="39" xfId="3" applyNumberFormat="1" applyFont="1" applyFill="1" applyBorder="1"/>
    <xf numFmtId="4" fontId="4" fillId="0" borderId="36" xfId="3" applyNumberFormat="1" applyFont="1" applyFill="1" applyBorder="1"/>
    <xf numFmtId="4" fontId="4" fillId="0" borderId="0" xfId="3" applyNumberFormat="1" applyFont="1" applyFill="1" applyBorder="1"/>
    <xf numFmtId="4" fontId="4" fillId="0" borderId="0" xfId="3" applyNumberFormat="1" applyFont="1" applyFill="1" applyBorder="1" applyAlignment="1">
      <alignment vertical="center"/>
    </xf>
    <xf numFmtId="4" fontId="4" fillId="0" borderId="0" xfId="3" applyNumberFormat="1" applyFont="1" applyFill="1" applyBorder="1" applyAlignment="1">
      <alignment horizontal="right" vertical="center"/>
    </xf>
    <xf numFmtId="4" fontId="6" fillId="0" borderId="0" xfId="3" applyNumberFormat="1" applyFont="1" applyFill="1" applyBorder="1" applyAlignment="1">
      <alignment horizontal="right" vertical="center"/>
    </xf>
    <xf numFmtId="0" fontId="3" fillId="0" borderId="2" xfId="3" applyFill="1" applyBorder="1" applyAlignment="1">
      <alignment horizontal="left" vertical="center" wrapText="1"/>
    </xf>
    <xf numFmtId="4" fontId="6" fillId="0" borderId="0" xfId="3" applyNumberFormat="1" applyFont="1" applyFill="1" applyAlignment="1">
      <alignment horizontal="right"/>
    </xf>
    <xf numFmtId="0" fontId="6" fillId="0" borderId="0" xfId="3" applyFont="1" applyFill="1" applyAlignment="1">
      <alignment horizontal="right"/>
    </xf>
    <xf numFmtId="0" fontId="6" fillId="0" borderId="0" xfId="3" applyFont="1" applyFill="1"/>
    <xf numFmtId="0" fontId="6" fillId="0" borderId="25" xfId="3" applyFont="1" applyFill="1" applyBorder="1" applyAlignment="1">
      <alignment horizontal="center" vertical="center" wrapText="1"/>
    </xf>
    <xf numFmtId="0" fontId="6" fillId="0" borderId="21" xfId="3" applyFont="1" applyFill="1" applyBorder="1" applyAlignment="1">
      <alignment horizontal="center" vertical="center" wrapText="1"/>
    </xf>
    <xf numFmtId="0" fontId="6" fillId="0" borderId="43" xfId="3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 wrapText="1"/>
    </xf>
    <xf numFmtId="179" fontId="6" fillId="0" borderId="13" xfId="3" applyNumberFormat="1" applyFont="1" applyFill="1" applyBorder="1" applyAlignment="1">
      <alignment horizontal="center" vertical="center" wrapText="1"/>
    </xf>
    <xf numFmtId="0" fontId="6" fillId="0" borderId="61" xfId="3" applyFont="1" applyFill="1" applyBorder="1" applyAlignment="1">
      <alignment horizontal="center"/>
    </xf>
    <xf numFmtId="0" fontId="6" fillId="0" borderId="29" xfId="3" applyFont="1" applyFill="1" applyBorder="1" applyAlignment="1">
      <alignment horizontal="center"/>
    </xf>
    <xf numFmtId="0" fontId="6" fillId="0" borderId="33" xfId="3" applyFont="1" applyFill="1" applyBorder="1" applyAlignment="1">
      <alignment horizontal="center"/>
    </xf>
    <xf numFmtId="0" fontId="6" fillId="0" borderId="31" xfId="3" applyFont="1" applyFill="1" applyBorder="1" applyAlignment="1">
      <alignment horizontal="center"/>
    </xf>
    <xf numFmtId="0" fontId="6" fillId="0" borderId="37" xfId="3" applyFont="1" applyFill="1" applyBorder="1" applyAlignment="1">
      <alignment horizontal="center"/>
    </xf>
    <xf numFmtId="0" fontId="6" fillId="0" borderId="34" xfId="3" applyFont="1" applyFill="1" applyBorder="1" applyAlignment="1">
      <alignment horizontal="center"/>
    </xf>
    <xf numFmtId="0" fontId="6" fillId="0" borderId="32" xfId="3" applyFont="1" applyFill="1" applyBorder="1" applyAlignment="1">
      <alignment horizontal="center"/>
    </xf>
    <xf numFmtId="0" fontId="6" fillId="0" borderId="30" xfId="3" applyFont="1" applyFill="1" applyBorder="1" applyAlignment="1">
      <alignment horizontal="center"/>
    </xf>
    <xf numFmtId="0" fontId="6" fillId="0" borderId="36" xfId="3" applyFont="1" applyFill="1" applyBorder="1" applyAlignment="1">
      <alignment horizontal="center"/>
    </xf>
    <xf numFmtId="0" fontId="6" fillId="0" borderId="35" xfId="3" applyFont="1" applyFill="1" applyBorder="1" applyAlignment="1">
      <alignment horizontal="center"/>
    </xf>
    <xf numFmtId="0" fontId="6" fillId="0" borderId="38" xfId="3" applyFont="1" applyFill="1" applyBorder="1" applyAlignment="1">
      <alignment horizontal="center"/>
    </xf>
    <xf numFmtId="0" fontId="6" fillId="0" borderId="59" xfId="3" applyFont="1" applyFill="1" applyBorder="1" applyAlignment="1">
      <alignment horizontal="center"/>
    </xf>
    <xf numFmtId="0" fontId="6" fillId="0" borderId="64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0" borderId="1" xfId="3" applyFont="1" applyBorder="1" applyAlignment="1">
      <alignment wrapText="1"/>
    </xf>
    <xf numFmtId="0" fontId="6" fillId="0" borderId="2" xfId="3" applyFont="1" applyFill="1" applyBorder="1" applyAlignment="1">
      <alignment vertical="center"/>
    </xf>
    <xf numFmtId="49" fontId="6" fillId="0" borderId="2" xfId="3" applyNumberFormat="1" applyFont="1" applyFill="1" applyBorder="1" applyAlignment="1">
      <alignment vertical="center"/>
    </xf>
    <xf numFmtId="0" fontId="6" fillId="0" borderId="2" xfId="3" applyFont="1" applyFill="1" applyBorder="1" applyAlignment="1">
      <alignment vertical="center" wrapText="1"/>
    </xf>
    <xf numFmtId="4" fontId="6" fillId="0" borderId="3" xfId="3" applyNumberFormat="1" applyFont="1" applyFill="1" applyBorder="1" applyAlignment="1">
      <alignment vertical="center"/>
    </xf>
    <xf numFmtId="4" fontId="6" fillId="0" borderId="4" xfId="3" applyNumberFormat="1" applyFont="1" applyFill="1" applyBorder="1" applyAlignment="1">
      <alignment vertical="center"/>
    </xf>
    <xf numFmtId="4" fontId="6" fillId="0" borderId="5" xfId="3" applyNumberFormat="1" applyFont="1" applyFill="1" applyBorder="1" applyAlignment="1">
      <alignment vertical="center"/>
    </xf>
    <xf numFmtId="4" fontId="6" fillId="0" borderId="6" xfId="3" applyNumberFormat="1" applyFont="1" applyFill="1" applyBorder="1" applyAlignment="1">
      <alignment vertical="center"/>
    </xf>
    <xf numFmtId="4" fontId="6" fillId="0" borderId="7" xfId="3" applyNumberFormat="1" applyFont="1" applyFill="1" applyBorder="1" applyAlignment="1">
      <alignment vertical="center"/>
    </xf>
    <xf numFmtId="4" fontId="6" fillId="0" borderId="8" xfId="3" applyNumberFormat="1" applyFont="1" applyFill="1" applyBorder="1" applyAlignment="1">
      <alignment vertical="center"/>
    </xf>
    <xf numFmtId="4" fontId="6" fillId="0" borderId="9" xfId="3" applyNumberFormat="1" applyFont="1" applyFill="1" applyBorder="1" applyAlignment="1">
      <alignment vertical="center"/>
    </xf>
    <xf numFmtId="4" fontId="6" fillId="0" borderId="10" xfId="3" applyNumberFormat="1" applyFont="1" applyFill="1" applyBorder="1" applyAlignment="1">
      <alignment vertical="center"/>
    </xf>
    <xf numFmtId="4" fontId="6" fillId="0" borderId="54" xfId="3" applyNumberFormat="1" applyFont="1" applyFill="1" applyBorder="1" applyAlignment="1">
      <alignment vertical="center"/>
    </xf>
    <xf numFmtId="4" fontId="6" fillId="0" borderId="65" xfId="3" applyNumberFormat="1" applyFont="1" applyFill="1" applyBorder="1" applyAlignment="1">
      <alignment vertical="center"/>
    </xf>
    <xf numFmtId="4" fontId="6" fillId="0" borderId="11" xfId="3" applyNumberFormat="1" applyFont="1" applyFill="1" applyBorder="1" applyAlignment="1">
      <alignment vertical="center"/>
    </xf>
    <xf numFmtId="4" fontId="6" fillId="0" borderId="66" xfId="3" applyNumberFormat="1" applyFont="1" applyFill="1" applyBorder="1" applyAlignment="1">
      <alignment vertical="center"/>
    </xf>
    <xf numFmtId="4" fontId="6" fillId="0" borderId="12" xfId="3" applyNumberFormat="1" applyFont="1" applyFill="1" applyBorder="1" applyAlignment="1">
      <alignment vertical="center"/>
    </xf>
    <xf numFmtId="4" fontId="6" fillId="0" borderId="13" xfId="3" applyNumberFormat="1" applyFont="1" applyFill="1" applyBorder="1" applyAlignment="1">
      <alignment vertical="center"/>
    </xf>
    <xf numFmtId="4" fontId="6" fillId="0" borderId="1" xfId="3" applyNumberFormat="1" applyFont="1" applyFill="1" applyBorder="1" applyAlignment="1">
      <alignment vertical="center"/>
    </xf>
    <xf numFmtId="0" fontId="6" fillId="0" borderId="13" xfId="3" applyFont="1" applyBorder="1" applyAlignment="1">
      <alignment wrapText="1"/>
    </xf>
    <xf numFmtId="0" fontId="6" fillId="0" borderId="14" xfId="3" applyFont="1" applyFill="1" applyBorder="1" applyAlignment="1">
      <alignment vertical="center"/>
    </xf>
    <xf numFmtId="49" fontId="6" fillId="0" borderId="14" xfId="3" applyNumberFormat="1" applyFont="1" applyFill="1" applyBorder="1" applyAlignment="1">
      <alignment vertical="center"/>
    </xf>
    <xf numFmtId="0" fontId="6" fillId="0" borderId="14" xfId="3" applyFont="1" applyFill="1" applyBorder="1" applyAlignment="1">
      <alignment vertical="center" wrapText="1"/>
    </xf>
    <xf numFmtId="4" fontId="6" fillId="0" borderId="15" xfId="3" applyNumberFormat="1" applyFont="1" applyFill="1" applyBorder="1" applyAlignment="1">
      <alignment vertical="center"/>
    </xf>
    <xf numFmtId="4" fontId="6" fillId="0" borderId="16" xfId="3" applyNumberFormat="1" applyFont="1" applyFill="1" applyBorder="1" applyAlignment="1">
      <alignment vertical="center"/>
    </xf>
    <xf numFmtId="4" fontId="6" fillId="0" borderId="23" xfId="3" applyNumberFormat="1" applyFont="1" applyFill="1" applyBorder="1" applyAlignment="1">
      <alignment vertical="center"/>
    </xf>
    <xf numFmtId="4" fontId="6" fillId="0" borderId="17" xfId="3" applyNumberFormat="1" applyFont="1" applyFill="1" applyBorder="1" applyAlignment="1">
      <alignment vertical="center"/>
    </xf>
    <xf numFmtId="4" fontId="6" fillId="0" borderId="18" xfId="3" applyNumberFormat="1" applyFont="1" applyFill="1" applyBorder="1" applyAlignment="1">
      <alignment vertical="center"/>
    </xf>
    <xf numFmtId="4" fontId="6" fillId="0" borderId="19" xfId="3" applyNumberFormat="1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49" fontId="6" fillId="0" borderId="67" xfId="3" applyNumberFormat="1" applyFont="1" applyFill="1" applyBorder="1" applyAlignment="1">
      <alignment vertical="center"/>
    </xf>
    <xf numFmtId="0" fontId="6" fillId="0" borderId="67" xfId="3" applyFont="1" applyFill="1" applyBorder="1" applyAlignment="1">
      <alignment vertical="center" wrapText="1"/>
    </xf>
    <xf numFmtId="4" fontId="6" fillId="0" borderId="20" xfId="3" applyNumberFormat="1" applyFont="1" applyFill="1" applyBorder="1" applyAlignment="1">
      <alignment vertical="center"/>
    </xf>
    <xf numFmtId="4" fontId="6" fillId="0" borderId="21" xfId="3" applyNumberFormat="1" applyFont="1" applyFill="1" applyBorder="1" applyAlignment="1">
      <alignment vertical="center"/>
    </xf>
    <xf numFmtId="4" fontId="6" fillId="0" borderId="22" xfId="3" applyNumberFormat="1" applyFont="1" applyFill="1" applyBorder="1" applyAlignment="1">
      <alignment vertical="center"/>
    </xf>
    <xf numFmtId="4" fontId="6" fillId="0" borderId="24" xfId="3" applyNumberFormat="1" applyFont="1" applyFill="1" applyBorder="1" applyAlignment="1">
      <alignment vertical="center"/>
    </xf>
    <xf numFmtId="4" fontId="6" fillId="0" borderId="25" xfId="3" applyNumberFormat="1" applyFont="1" applyFill="1" applyBorder="1" applyAlignment="1">
      <alignment vertical="center"/>
    </xf>
    <xf numFmtId="4" fontId="6" fillId="0" borderId="26" xfId="3" applyNumberFormat="1" applyFont="1" applyFill="1" applyBorder="1" applyAlignment="1">
      <alignment vertical="center"/>
    </xf>
    <xf numFmtId="4" fontId="6" fillId="0" borderId="27" xfId="3" applyNumberFormat="1" applyFont="1" applyFill="1" applyBorder="1" applyAlignment="1">
      <alignment vertical="center"/>
    </xf>
    <xf numFmtId="4" fontId="6" fillId="0" borderId="0" xfId="3" applyNumberFormat="1" applyFont="1" applyFill="1" applyBorder="1" applyAlignment="1">
      <alignment vertical="center"/>
    </xf>
    <xf numFmtId="4" fontId="6" fillId="0" borderId="28" xfId="3" applyNumberFormat="1" applyFont="1" applyFill="1" applyBorder="1" applyAlignment="1">
      <alignment vertical="center"/>
    </xf>
    <xf numFmtId="2" fontId="6" fillId="0" borderId="1" xfId="3" applyNumberFormat="1" applyFont="1" applyFill="1" applyBorder="1" applyAlignment="1">
      <alignment vertical="center"/>
    </xf>
    <xf numFmtId="2" fontId="6" fillId="0" borderId="11" xfId="3" applyNumberFormat="1" applyFont="1" applyFill="1" applyBorder="1" applyAlignment="1">
      <alignment vertical="center"/>
    </xf>
    <xf numFmtId="2" fontId="6" fillId="0" borderId="12" xfId="3" applyNumberFormat="1" applyFont="1" applyFill="1" applyBorder="1" applyAlignment="1">
      <alignment vertical="center"/>
    </xf>
    <xf numFmtId="2" fontId="6" fillId="0" borderId="13" xfId="3" applyNumberFormat="1" applyFont="1" applyFill="1" applyBorder="1" applyAlignment="1">
      <alignment vertical="center"/>
    </xf>
    <xf numFmtId="2" fontId="6" fillId="0" borderId="15" xfId="3" applyNumberFormat="1" applyFont="1" applyFill="1" applyBorder="1" applyAlignment="1">
      <alignment vertical="center"/>
    </xf>
    <xf numFmtId="4" fontId="6" fillId="0" borderId="14" xfId="3" applyNumberFormat="1" applyFont="1" applyFill="1" applyBorder="1" applyAlignment="1">
      <alignment vertical="center"/>
    </xf>
    <xf numFmtId="4" fontId="6" fillId="0" borderId="0" xfId="3" applyNumberFormat="1" applyFont="1" applyFill="1" applyBorder="1"/>
    <xf numFmtId="2" fontId="6" fillId="0" borderId="0" xfId="3" applyNumberFormat="1" applyFont="1" applyFill="1" applyBorder="1" applyAlignment="1">
      <alignment vertical="center"/>
    </xf>
    <xf numFmtId="182" fontId="6" fillId="0" borderId="0" xfId="3" applyNumberFormat="1" applyFont="1" applyFill="1" applyBorder="1"/>
    <xf numFmtId="176" fontId="6" fillId="0" borderId="0" xfId="3" applyNumberFormat="1" applyFont="1" applyFill="1" applyBorder="1" applyAlignment="1">
      <alignment vertical="center"/>
    </xf>
    <xf numFmtId="4" fontId="6" fillId="0" borderId="22" xfId="3" applyNumberFormat="1" applyFont="1" applyFill="1" applyBorder="1"/>
    <xf numFmtId="4" fontId="6" fillId="0" borderId="17" xfId="3" applyNumberFormat="1" applyFont="1" applyFill="1" applyBorder="1"/>
    <xf numFmtId="0" fontId="6" fillId="0" borderId="0" xfId="3" applyFont="1" applyBorder="1" applyAlignment="1">
      <alignment wrapText="1"/>
    </xf>
    <xf numFmtId="0" fontId="6" fillId="0" borderId="0" xfId="3" applyFont="1"/>
    <xf numFmtId="4" fontId="3" fillId="0" borderId="0" xfId="3" applyNumberFormat="1"/>
    <xf numFmtId="2" fontId="3" fillId="0" borderId="0" xfId="3" applyNumberFormat="1" applyFill="1"/>
    <xf numFmtId="183" fontId="10" fillId="0" borderId="0" xfId="3" applyNumberFormat="1" applyFont="1" applyFill="1" applyBorder="1" applyAlignment="1">
      <alignment wrapText="1"/>
    </xf>
    <xf numFmtId="4" fontId="3" fillId="0" borderId="0" xfId="3" applyNumberFormat="1" applyFill="1"/>
    <xf numFmtId="4" fontId="4" fillId="0" borderId="0" xfId="3" applyNumberFormat="1" applyFont="1"/>
    <xf numFmtId="0" fontId="5" fillId="0" borderId="0" xfId="3" applyFont="1" applyFill="1" applyAlignment="1">
      <alignment horizontal="center" wrapText="1"/>
    </xf>
    <xf numFmtId="0" fontId="6" fillId="0" borderId="0" xfId="3" applyFont="1" applyFill="1" applyAlignment="1">
      <alignment horizontal="center"/>
    </xf>
    <xf numFmtId="0" fontId="3" fillId="0" borderId="0" xfId="3" applyFont="1" applyFill="1" applyAlignment="1">
      <alignment horizontal="left"/>
    </xf>
    <xf numFmtId="0" fontId="3" fillId="0" borderId="0" xfId="3" applyFill="1" applyAlignment="1">
      <alignment horizontal="left"/>
    </xf>
    <xf numFmtId="0" fontId="6" fillId="0" borderId="0" xfId="3" applyFont="1" applyFill="1" applyAlignment="1">
      <alignment horizontal="left"/>
    </xf>
    <xf numFmtId="4" fontId="6" fillId="0" borderId="0" xfId="3" applyNumberFormat="1" applyFont="1" applyFill="1" applyAlignment="1">
      <alignment horizontal="right"/>
    </xf>
    <xf numFmtId="0" fontId="6" fillId="0" borderId="44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12" fillId="0" borderId="14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42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65" xfId="3" applyFont="1" applyFill="1" applyBorder="1" applyAlignment="1">
      <alignment horizontal="center" vertical="center" wrapText="1"/>
    </xf>
    <xf numFmtId="0" fontId="6" fillId="0" borderId="66" xfId="3" applyFont="1" applyFill="1" applyBorder="1" applyAlignment="1">
      <alignment horizontal="center" vertical="center" wrapText="1"/>
    </xf>
    <xf numFmtId="0" fontId="6" fillId="0" borderId="27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6" fillId="0" borderId="41" xfId="3" applyFont="1" applyFill="1" applyBorder="1" applyAlignment="1">
      <alignment horizontal="center" vertical="center" wrapText="1"/>
    </xf>
    <xf numFmtId="0" fontId="6" fillId="0" borderId="20" xfId="3" applyFont="1" applyFill="1" applyBorder="1" applyAlignment="1">
      <alignment horizontal="center" vertical="center" wrapText="1"/>
    </xf>
    <xf numFmtId="0" fontId="6" fillId="0" borderId="26" xfId="3" applyFont="1" applyFill="1" applyBorder="1" applyAlignment="1">
      <alignment horizontal="center" vertical="center" wrapText="1"/>
    </xf>
    <xf numFmtId="0" fontId="6" fillId="0" borderId="28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 wrapText="1"/>
    </xf>
    <xf numFmtId="0" fontId="6" fillId="0" borderId="12" xfId="3" applyFont="1" applyFill="1" applyBorder="1" applyAlignment="1">
      <alignment horizontal="center" vertical="center" wrapText="1"/>
    </xf>
    <xf numFmtId="0" fontId="6" fillId="0" borderId="31" xfId="3" applyFont="1" applyFill="1" applyBorder="1" applyAlignment="1">
      <alignment horizontal="center" vertical="center" wrapText="1"/>
    </xf>
    <xf numFmtId="0" fontId="6" fillId="0" borderId="52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center" wrapText="1"/>
    </xf>
    <xf numFmtId="0" fontId="13" fillId="0" borderId="0" xfId="3" applyFont="1" applyFill="1" applyAlignment="1">
      <alignment horizontal="center" wrapText="1"/>
    </xf>
    <xf numFmtId="0" fontId="13" fillId="0" borderId="0" xfId="3" applyFont="1" applyFill="1" applyAlignment="1">
      <alignment horizontal="center"/>
    </xf>
    <xf numFmtId="0" fontId="6" fillId="0" borderId="7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2" borderId="31" xfId="3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center" vertical="center" wrapText="1"/>
    </xf>
    <xf numFmtId="0" fontId="6" fillId="2" borderId="21" xfId="3" applyFont="1" applyFill="1" applyBorder="1" applyAlignment="1">
      <alignment horizontal="center" vertical="center" wrapText="1"/>
    </xf>
    <xf numFmtId="0" fontId="6" fillId="0" borderId="16" xfId="3" applyFont="1" applyFill="1" applyBorder="1" applyAlignment="1">
      <alignment horizontal="center" vertical="center" wrapText="1"/>
    </xf>
    <xf numFmtId="0" fontId="6" fillId="0" borderId="19" xfId="3" applyFont="1" applyFill="1" applyBorder="1" applyAlignment="1">
      <alignment horizontal="center" vertical="center" wrapText="1"/>
    </xf>
    <xf numFmtId="0" fontId="6" fillId="0" borderId="34" xfId="3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39" xfId="3" applyFont="1" applyFill="1" applyBorder="1" applyAlignment="1">
      <alignment horizontal="center" vertical="center" wrapText="1"/>
    </xf>
    <xf numFmtId="0" fontId="3" fillId="8" borderId="56" xfId="3" applyFont="1" applyFill="1" applyBorder="1" applyAlignment="1">
      <alignment horizontal="center" vertical="center" wrapText="1"/>
    </xf>
    <xf numFmtId="0" fontId="6" fillId="8" borderId="56" xfId="3" applyFont="1" applyFill="1" applyBorder="1" applyAlignment="1">
      <alignment horizontal="center" vertical="center" wrapText="1"/>
    </xf>
    <xf numFmtId="0" fontId="6" fillId="8" borderId="53" xfId="3" applyFont="1" applyFill="1" applyBorder="1" applyAlignment="1">
      <alignment horizontal="center" vertical="center" wrapText="1"/>
    </xf>
    <xf numFmtId="0" fontId="6" fillId="0" borderId="15" xfId="3" applyFont="1" applyFill="1" applyBorder="1" applyAlignment="1">
      <alignment horizontal="center" vertical="center" wrapText="1"/>
    </xf>
    <xf numFmtId="0" fontId="6" fillId="0" borderId="37" xfId="3" applyFont="1" applyFill="1" applyBorder="1" applyAlignment="1">
      <alignment horizontal="center" vertical="center" wrapText="1"/>
    </xf>
    <xf numFmtId="0" fontId="6" fillId="0" borderId="40" xfId="3" applyFont="1" applyFill="1" applyBorder="1" applyAlignment="1">
      <alignment horizontal="center" vertical="center" wrapText="1"/>
    </xf>
    <xf numFmtId="0" fontId="6" fillId="0" borderId="36" xfId="3" applyFont="1" applyFill="1" applyBorder="1" applyAlignment="1">
      <alignment horizontal="center" vertical="center" wrapText="1"/>
    </xf>
    <xf numFmtId="0" fontId="6" fillId="0" borderId="43" xfId="3" applyFont="1" applyFill="1" applyBorder="1" applyAlignment="1">
      <alignment horizontal="center" vertical="center" wrapText="1"/>
    </xf>
    <xf numFmtId="0" fontId="6" fillId="0" borderId="21" xfId="3" applyFont="1" applyFill="1" applyBorder="1" applyAlignment="1">
      <alignment horizontal="center" vertical="center" wrapText="1"/>
    </xf>
    <xf numFmtId="0" fontId="3" fillId="0" borderId="69" xfId="3" applyFill="1" applyBorder="1" applyAlignment="1">
      <alignment horizontal="left" vertical="center"/>
    </xf>
    <xf numFmtId="0" fontId="3" fillId="0" borderId="68" xfId="3" applyFill="1" applyBorder="1" applyAlignment="1">
      <alignment horizontal="left" vertical="center"/>
    </xf>
    <xf numFmtId="0" fontId="3" fillId="0" borderId="65" xfId="3" applyFill="1" applyBorder="1" applyAlignment="1">
      <alignment horizontal="left" vertical="center"/>
    </xf>
    <xf numFmtId="0" fontId="3" fillId="0" borderId="0" xfId="3" applyFill="1" applyBorder="1" applyAlignment="1">
      <alignment horizontal="left" vertical="center"/>
    </xf>
    <xf numFmtId="0" fontId="3" fillId="0" borderId="51" xfId="3" applyFill="1" applyBorder="1" applyAlignment="1">
      <alignment horizontal="left" vertical="center"/>
    </xf>
    <xf numFmtId="0" fontId="6" fillId="0" borderId="69" xfId="3" applyFont="1" applyFill="1" applyBorder="1" applyAlignment="1">
      <alignment horizontal="left"/>
    </xf>
    <xf numFmtId="0" fontId="6" fillId="0" borderId="68" xfId="3" applyFont="1" applyFill="1" applyBorder="1" applyAlignment="1">
      <alignment horizontal="left"/>
    </xf>
    <xf numFmtId="0" fontId="6" fillId="0" borderId="65" xfId="3" applyFont="1" applyFill="1" applyBorder="1" applyAlignment="1">
      <alignment horizontal="left"/>
    </xf>
    <xf numFmtId="0" fontId="6" fillId="0" borderId="70" xfId="3" applyFont="1" applyFill="1" applyBorder="1" applyAlignment="1">
      <alignment horizontal="left"/>
    </xf>
    <xf numFmtId="0" fontId="3" fillId="0" borderId="3" xfId="3" applyFill="1" applyBorder="1" applyAlignment="1">
      <alignment horizontal="left" vertical="center"/>
    </xf>
    <xf numFmtId="0" fontId="3" fillId="0" borderId="70" xfId="3" applyFill="1" applyBorder="1" applyAlignment="1">
      <alignment horizontal="left" vertical="center"/>
    </xf>
    <xf numFmtId="0" fontId="3" fillId="0" borderId="0" xfId="3" applyBorder="1" applyAlignment="1">
      <alignment horizontal="center" vertical="center" wrapText="1"/>
    </xf>
    <xf numFmtId="0" fontId="3" fillId="0" borderId="0" xfId="3" applyBorder="1" applyAlignment="1">
      <alignment horizontal="center" vertical="center"/>
    </xf>
    <xf numFmtId="0" fontId="3" fillId="0" borderId="0" xfId="3" applyBorder="1"/>
    <xf numFmtId="0" fontId="4" fillId="0" borderId="0" xfId="3" applyFont="1" applyBorder="1"/>
    <xf numFmtId="0" fontId="3" fillId="0" borderId="0" xfId="3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/>
    </xf>
  </cellXfs>
  <cellStyles count="6">
    <cellStyle name="Итоги" xfId="1"/>
    <cellStyle name="ЛокСмета" xfId="2"/>
    <cellStyle name="Обычный" xfId="0" builtinId="0"/>
    <cellStyle name="Обычный_Прим перес кап. рем - Кущевская для проверки" xfId="3"/>
    <cellStyle name="Финансовый_Прим перес кап. рем - Кущевская для проверки" xfId="4"/>
    <cellStyle name="Хвост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329"/>
  <sheetViews>
    <sheetView tabSelected="1" zoomScale="80" zoomScaleNormal="80" zoomScaleSheetLayoutView="100" workbookViewId="0">
      <selection activeCell="BQ8" sqref="BQ8"/>
    </sheetView>
  </sheetViews>
  <sheetFormatPr defaultRowHeight="12.75"/>
  <cols>
    <col min="1" max="1" width="4.42578125" style="5" customWidth="1"/>
    <col min="2" max="2" width="17.5703125" style="5" customWidth="1"/>
    <col min="3" max="3" width="27.42578125" style="5" customWidth="1"/>
    <col min="4" max="4" width="8.42578125" style="5" customWidth="1"/>
    <col min="5" max="5" width="8.140625" style="5" customWidth="1"/>
    <col min="6" max="6" width="7" style="5" customWidth="1"/>
    <col min="7" max="7" width="8.140625" style="5" customWidth="1"/>
    <col min="8" max="8" width="13.140625" style="5" customWidth="1"/>
    <col min="9" max="9" width="10.42578125" style="5" hidden="1" customWidth="1"/>
    <col min="10" max="10" width="7" style="5" hidden="1" customWidth="1"/>
    <col min="11" max="11" width="6.42578125" style="5" hidden="1" customWidth="1"/>
    <col min="12" max="12" width="8" style="5" hidden="1" customWidth="1"/>
    <col min="13" max="13" width="8.85546875" style="5" hidden="1" customWidth="1"/>
    <col min="14" max="14" width="9" style="5" hidden="1" customWidth="1"/>
    <col min="15" max="17" width="7.42578125" style="5" hidden="1" customWidth="1"/>
    <col min="18" max="18" width="10.85546875" style="5" hidden="1" customWidth="1"/>
    <col min="19" max="19" width="11" style="268" hidden="1" customWidth="1"/>
    <col min="20" max="20" width="6.5703125" style="268" hidden="1" customWidth="1"/>
    <col min="21" max="21" width="5.5703125" style="268" hidden="1" customWidth="1"/>
    <col min="22" max="22" width="8" style="268" hidden="1" customWidth="1"/>
    <col min="23" max="23" width="8.85546875" style="268" hidden="1" customWidth="1"/>
    <col min="24" max="24" width="9.5703125" style="268" hidden="1" customWidth="1"/>
    <col min="25" max="25" width="5.42578125" style="268" hidden="1" customWidth="1"/>
    <col min="26" max="26" width="6" style="268" hidden="1" customWidth="1"/>
    <col min="27" max="27" width="7" style="268" hidden="1" customWidth="1"/>
    <col min="28" max="28" width="8.85546875" style="268" hidden="1" customWidth="1"/>
    <col min="29" max="29" width="12" style="269" hidden="1" customWidth="1"/>
    <col min="30" max="32" width="11.140625" style="269" hidden="1" customWidth="1"/>
    <col min="33" max="33" width="12.140625" style="269" hidden="1" customWidth="1"/>
    <col min="34" max="36" width="11.140625" style="269" hidden="1" customWidth="1"/>
    <col min="37" max="37" width="8" style="270" hidden="1" customWidth="1"/>
    <col min="38" max="38" width="5.85546875" style="270" hidden="1" customWidth="1"/>
    <col min="39" max="39" width="6" style="270" hidden="1" customWidth="1"/>
    <col min="40" max="40" width="6.140625" style="270" hidden="1" customWidth="1"/>
    <col min="41" max="41" width="7.140625" style="270" hidden="1" customWidth="1"/>
    <col min="42" max="42" width="9.85546875" style="270" hidden="1" customWidth="1"/>
    <col min="43" max="43" width="6.5703125" style="270" hidden="1" customWidth="1"/>
    <col min="44" max="45" width="0.140625" style="270" hidden="1" customWidth="1"/>
    <col min="46" max="46" width="1.28515625" style="270" hidden="1" customWidth="1"/>
    <col min="47" max="47" width="8.7109375" style="271" hidden="1" customWidth="1"/>
    <col min="48" max="48" width="0.28515625" style="271" hidden="1" customWidth="1"/>
    <col min="49" max="50" width="0.140625" style="271" hidden="1" customWidth="1"/>
    <col min="51" max="51" width="1" style="271" hidden="1" customWidth="1"/>
    <col min="52" max="52" width="10.140625" style="271" customWidth="1"/>
    <col min="53" max="53" width="10.42578125" style="271" customWidth="1"/>
    <col min="54" max="54" width="9.28515625" style="271" customWidth="1"/>
    <col min="55" max="55" width="8.85546875" style="271" customWidth="1"/>
    <col min="56" max="56" width="9.7109375" style="271" customWidth="1"/>
    <col min="57" max="57" width="10.42578125" style="267" customWidth="1"/>
    <col min="58" max="59" width="8.85546875" style="267" customWidth="1"/>
    <col min="60" max="60" width="8.42578125" style="267" customWidth="1"/>
    <col min="61" max="61" width="12" style="267" customWidth="1"/>
    <col min="62" max="62" width="9.85546875" style="267" hidden="1" customWidth="1"/>
    <col min="63" max="64" width="6.5703125" style="267" hidden="1" customWidth="1"/>
    <col min="65" max="65" width="6.42578125" style="267" hidden="1" customWidth="1"/>
    <col min="66" max="66" width="8.85546875" style="267" hidden="1" customWidth="1"/>
    <col min="67" max="67" width="9.85546875" style="5" hidden="1" customWidth="1"/>
    <col min="68" max="68" width="0.140625" style="5" hidden="1" customWidth="1"/>
    <col min="69" max="69" width="10" style="5" customWidth="1"/>
    <col min="70" max="70" width="14.85546875" style="5" customWidth="1"/>
    <col min="71" max="16384" width="9.140625" style="5"/>
  </cols>
  <sheetData>
    <row r="1" spans="1:72" s="2" customFormat="1">
      <c r="A1" s="377"/>
      <c r="B1" s="378"/>
      <c r="C1" s="378"/>
      <c r="D1" s="378"/>
      <c r="E1" s="378"/>
      <c r="F1" s="378"/>
      <c r="G1" s="378"/>
      <c r="H1" s="37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72" s="2" customFormat="1">
      <c r="A2" s="377"/>
      <c r="B2" s="378"/>
      <c r="C2" s="378"/>
      <c r="D2" s="378"/>
      <c r="E2" s="378"/>
      <c r="F2" s="378"/>
      <c r="G2" s="378"/>
      <c r="H2" s="37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72" s="2" customFormat="1"/>
    <row r="4" spans="1:72" s="2" customFormat="1">
      <c r="A4" s="379" t="s">
        <v>9</v>
      </c>
      <c r="B4" s="379"/>
      <c r="C4" s="379"/>
      <c r="D4" s="379"/>
      <c r="E4" s="3"/>
      <c r="F4" s="380">
        <f>BI97</f>
        <v>8452.908518827302</v>
      </c>
      <c r="G4" s="380"/>
      <c r="H4" s="291" t="s">
        <v>10</v>
      </c>
      <c r="I4" s="291"/>
      <c r="J4" s="291"/>
      <c r="K4" s="292"/>
      <c r="L4" s="290"/>
      <c r="M4" s="291"/>
      <c r="N4" s="291"/>
      <c r="O4" s="291"/>
      <c r="P4" s="292"/>
      <c r="Q4" s="290"/>
      <c r="R4" s="291"/>
      <c r="S4" s="290" t="e">
        <f>#REF!</f>
        <v>#REF!</v>
      </c>
      <c r="T4" s="291" t="s">
        <v>103</v>
      </c>
      <c r="U4" s="292"/>
      <c r="V4" s="290"/>
      <c r="W4" s="291"/>
      <c r="X4" s="291"/>
      <c r="Y4" s="291"/>
      <c r="Z4" s="292"/>
      <c r="AA4" s="290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2"/>
      <c r="BK4" s="292"/>
      <c r="BL4" s="292"/>
      <c r="BM4" s="292"/>
      <c r="BN4" s="292"/>
      <c r="BO4" s="292"/>
    </row>
    <row r="5" spans="1:72" s="2" customFormat="1" ht="15.75">
      <c r="A5" s="375" t="s">
        <v>11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  <c r="AI5" s="375"/>
      <c r="AJ5" s="375"/>
      <c r="AK5" s="375"/>
      <c r="AL5" s="375"/>
      <c r="AM5" s="375"/>
      <c r="AN5" s="375"/>
      <c r="AO5" s="375"/>
      <c r="AP5" s="375"/>
      <c r="AQ5" s="375"/>
      <c r="AR5" s="375"/>
      <c r="AS5" s="375"/>
      <c r="AT5" s="375"/>
      <c r="AU5" s="375"/>
      <c r="AV5" s="375"/>
      <c r="AW5" s="375"/>
      <c r="AX5" s="375"/>
      <c r="AY5" s="375"/>
      <c r="AZ5" s="375"/>
      <c r="BA5" s="375"/>
      <c r="BB5" s="375"/>
      <c r="BC5" s="375"/>
      <c r="BD5" s="375"/>
      <c r="BE5" s="375"/>
      <c r="BF5" s="375"/>
      <c r="BG5" s="375"/>
      <c r="BH5" s="375"/>
      <c r="BI5" s="375"/>
      <c r="BJ5" s="292"/>
      <c r="BK5" s="292"/>
      <c r="BL5" s="292"/>
      <c r="BM5" s="292"/>
      <c r="BN5" s="292"/>
      <c r="BO5" s="292"/>
    </row>
    <row r="6" spans="1:72" s="2" customFormat="1">
      <c r="A6" s="376"/>
      <c r="B6" s="376"/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376"/>
      <c r="AQ6" s="376"/>
      <c r="AR6" s="376"/>
      <c r="AS6" s="376"/>
      <c r="AT6" s="376"/>
      <c r="AU6" s="376"/>
      <c r="AV6" s="376"/>
      <c r="AW6" s="376"/>
      <c r="AX6" s="376"/>
      <c r="AY6" s="376"/>
      <c r="AZ6" s="376"/>
      <c r="BA6" s="376"/>
      <c r="BB6" s="376"/>
      <c r="BC6" s="376"/>
      <c r="BD6" s="376"/>
      <c r="BE6" s="376"/>
      <c r="BF6" s="376"/>
      <c r="BG6" s="376"/>
      <c r="BH6" s="376"/>
      <c r="BI6" s="376"/>
      <c r="BJ6" s="292"/>
      <c r="BK6" s="292"/>
      <c r="BL6" s="292"/>
      <c r="BM6" s="292"/>
      <c r="BN6" s="292"/>
      <c r="BO6" s="292"/>
    </row>
    <row r="7" spans="1:72" s="2" customFormat="1" ht="13.5" thickBot="1">
      <c r="A7" s="379" t="s">
        <v>12</v>
      </c>
      <c r="B7" s="379"/>
      <c r="C7" s="379"/>
      <c r="D7" s="379"/>
      <c r="E7" s="379"/>
      <c r="F7" s="379"/>
      <c r="G7" s="379"/>
      <c r="H7" s="37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4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292"/>
      <c r="BK7" s="292"/>
      <c r="BL7" s="292"/>
      <c r="BM7" s="292"/>
      <c r="BN7" s="292"/>
      <c r="BO7" s="292"/>
    </row>
    <row r="8" spans="1:72" ht="47.25" customHeight="1">
      <c r="A8" s="381" t="s">
        <v>13</v>
      </c>
      <c r="B8" s="382" t="s">
        <v>14</v>
      </c>
      <c r="C8" s="385" t="s">
        <v>8</v>
      </c>
      <c r="D8" s="388" t="s">
        <v>15</v>
      </c>
      <c r="E8" s="389"/>
      <c r="F8" s="389"/>
      <c r="G8" s="389"/>
      <c r="H8" s="390"/>
      <c r="I8" s="388" t="s">
        <v>16</v>
      </c>
      <c r="J8" s="389"/>
      <c r="K8" s="389"/>
      <c r="L8" s="389"/>
      <c r="M8" s="390"/>
      <c r="N8" s="388" t="s">
        <v>17</v>
      </c>
      <c r="O8" s="389"/>
      <c r="P8" s="389"/>
      <c r="Q8" s="389"/>
      <c r="R8" s="390"/>
      <c r="S8" s="388" t="s">
        <v>18</v>
      </c>
      <c r="T8" s="389"/>
      <c r="U8" s="389"/>
      <c r="V8" s="389"/>
      <c r="W8" s="390"/>
      <c r="X8" s="388" t="s">
        <v>19</v>
      </c>
      <c r="Y8" s="389"/>
      <c r="Z8" s="389"/>
      <c r="AA8" s="389"/>
      <c r="AB8" s="390"/>
      <c r="AC8" s="405" t="s">
        <v>20</v>
      </c>
      <c r="AD8" s="406"/>
      <c r="AE8" s="406"/>
      <c r="AF8" s="407"/>
      <c r="AG8" s="405" t="s">
        <v>21</v>
      </c>
      <c r="AH8" s="406"/>
      <c r="AI8" s="406"/>
      <c r="AJ8" s="407"/>
      <c r="AK8" s="388" t="s">
        <v>22</v>
      </c>
      <c r="AL8" s="389"/>
      <c r="AM8" s="389"/>
      <c r="AN8" s="389"/>
      <c r="AO8" s="390"/>
      <c r="AP8" s="388" t="s">
        <v>23</v>
      </c>
      <c r="AQ8" s="389"/>
      <c r="AR8" s="389"/>
      <c r="AS8" s="389"/>
      <c r="AT8" s="390"/>
      <c r="AU8" s="388" t="s">
        <v>24</v>
      </c>
      <c r="AV8" s="389"/>
      <c r="AW8" s="389"/>
      <c r="AX8" s="389"/>
      <c r="AY8" s="390"/>
      <c r="AZ8" s="419" t="s">
        <v>115</v>
      </c>
      <c r="BA8" s="420"/>
      <c r="BB8" s="420"/>
      <c r="BC8" s="420"/>
      <c r="BD8" s="421"/>
      <c r="BE8" s="419" t="s">
        <v>114</v>
      </c>
      <c r="BF8" s="420"/>
      <c r="BG8" s="420"/>
      <c r="BH8" s="420"/>
      <c r="BI8" s="421"/>
      <c r="BJ8" s="389" t="s">
        <v>25</v>
      </c>
      <c r="BK8" s="389"/>
      <c r="BL8" s="389"/>
      <c r="BM8" s="389"/>
      <c r="BN8" s="408"/>
      <c r="BO8" s="411" t="s">
        <v>26</v>
      </c>
    </row>
    <row r="9" spans="1:72" ht="12" customHeight="1">
      <c r="A9" s="381"/>
      <c r="B9" s="383"/>
      <c r="C9" s="386"/>
      <c r="D9" s="391"/>
      <c r="E9" s="392"/>
      <c r="F9" s="392"/>
      <c r="G9" s="392"/>
      <c r="H9" s="393"/>
      <c r="I9" s="391"/>
      <c r="J9" s="392"/>
      <c r="K9" s="392"/>
      <c r="L9" s="392"/>
      <c r="M9" s="393"/>
      <c r="N9" s="391"/>
      <c r="O9" s="392"/>
      <c r="P9" s="392"/>
      <c r="Q9" s="392"/>
      <c r="R9" s="393"/>
      <c r="S9" s="391"/>
      <c r="T9" s="392"/>
      <c r="U9" s="392"/>
      <c r="V9" s="392"/>
      <c r="W9" s="393"/>
      <c r="X9" s="391"/>
      <c r="Y9" s="392"/>
      <c r="Z9" s="392"/>
      <c r="AA9" s="392"/>
      <c r="AB9" s="393"/>
      <c r="AC9" s="293"/>
      <c r="AD9" s="294"/>
      <c r="AE9" s="294"/>
      <c r="AF9" s="295"/>
      <c r="AG9" s="293"/>
      <c r="AH9" s="294"/>
      <c r="AI9" s="294"/>
      <c r="AJ9" s="295"/>
      <c r="AK9" s="391"/>
      <c r="AL9" s="392"/>
      <c r="AM9" s="392"/>
      <c r="AN9" s="392"/>
      <c r="AO9" s="393"/>
      <c r="AP9" s="391"/>
      <c r="AQ9" s="392"/>
      <c r="AR9" s="392"/>
      <c r="AS9" s="392"/>
      <c r="AT9" s="393"/>
      <c r="AU9" s="391"/>
      <c r="AV9" s="392"/>
      <c r="AW9" s="392"/>
      <c r="AX9" s="392"/>
      <c r="AY9" s="393"/>
      <c r="AZ9" s="414" t="s">
        <v>27</v>
      </c>
      <c r="BA9" s="414"/>
      <c r="BB9" s="414"/>
      <c r="BC9" s="414"/>
      <c r="BD9" s="415"/>
      <c r="BE9" s="414" t="s">
        <v>27</v>
      </c>
      <c r="BF9" s="414"/>
      <c r="BG9" s="414"/>
      <c r="BH9" s="414"/>
      <c r="BI9" s="415"/>
      <c r="BJ9" s="392"/>
      <c r="BK9" s="392"/>
      <c r="BL9" s="392"/>
      <c r="BM9" s="392"/>
      <c r="BN9" s="409"/>
      <c r="BO9" s="412"/>
    </row>
    <row r="10" spans="1:72" ht="19.5" customHeight="1">
      <c r="A10" s="381"/>
      <c r="B10" s="383"/>
      <c r="C10" s="386"/>
      <c r="D10" s="394"/>
      <c r="E10" s="395"/>
      <c r="F10" s="395"/>
      <c r="G10" s="395"/>
      <c r="H10" s="396"/>
      <c r="I10" s="394"/>
      <c r="J10" s="395"/>
      <c r="K10" s="395"/>
      <c r="L10" s="395"/>
      <c r="M10" s="396"/>
      <c r="N10" s="394"/>
      <c r="O10" s="395"/>
      <c r="P10" s="395"/>
      <c r="Q10" s="395"/>
      <c r="R10" s="396"/>
      <c r="S10" s="394"/>
      <c r="T10" s="395"/>
      <c r="U10" s="395"/>
      <c r="V10" s="395"/>
      <c r="W10" s="396"/>
      <c r="X10" s="394"/>
      <c r="Y10" s="395"/>
      <c r="Z10" s="395"/>
      <c r="AA10" s="395"/>
      <c r="AB10" s="396"/>
      <c r="AC10" s="293"/>
      <c r="AD10" s="294"/>
      <c r="AE10" s="294"/>
      <c r="AF10" s="295"/>
      <c r="AG10" s="293"/>
      <c r="AH10" s="294"/>
      <c r="AI10" s="294"/>
      <c r="AJ10" s="295"/>
      <c r="AK10" s="394"/>
      <c r="AL10" s="395"/>
      <c r="AM10" s="395"/>
      <c r="AN10" s="395"/>
      <c r="AO10" s="396"/>
      <c r="AP10" s="394"/>
      <c r="AQ10" s="395"/>
      <c r="AR10" s="395"/>
      <c r="AS10" s="395"/>
      <c r="AT10" s="396"/>
      <c r="AU10" s="394"/>
      <c r="AV10" s="395"/>
      <c r="AW10" s="395"/>
      <c r="AX10" s="395"/>
      <c r="AY10" s="396"/>
      <c r="AZ10" s="296">
        <v>6.09</v>
      </c>
      <c r="BA10" s="297">
        <v>6.09</v>
      </c>
      <c r="BB10" s="297">
        <v>3.06</v>
      </c>
      <c r="BC10" s="297">
        <v>6.97</v>
      </c>
      <c r="BD10" s="298"/>
      <c r="BE10" s="299">
        <v>1.075</v>
      </c>
      <c r="BF10" s="299">
        <v>1.075</v>
      </c>
      <c r="BG10" s="299">
        <v>1.075</v>
      </c>
      <c r="BH10" s="299">
        <v>1.075</v>
      </c>
      <c r="BI10" s="298"/>
      <c r="BJ10" s="395"/>
      <c r="BK10" s="395"/>
      <c r="BL10" s="395"/>
      <c r="BM10" s="395"/>
      <c r="BN10" s="410"/>
      <c r="BO10" s="412"/>
    </row>
    <row r="11" spans="1:72" ht="26.1" customHeight="1">
      <c r="A11" s="381"/>
      <c r="B11" s="384"/>
      <c r="C11" s="387"/>
      <c r="D11" s="398" t="s">
        <v>28</v>
      </c>
      <c r="E11" s="398" t="s">
        <v>29</v>
      </c>
      <c r="F11" s="399" t="s">
        <v>30</v>
      </c>
      <c r="G11" s="401" t="s">
        <v>31</v>
      </c>
      <c r="H11" s="397" t="s">
        <v>32</v>
      </c>
      <c r="I11" s="398" t="s">
        <v>28</v>
      </c>
      <c r="J11" s="417" t="s">
        <v>29</v>
      </c>
      <c r="K11" s="401" t="s">
        <v>30</v>
      </c>
      <c r="L11" s="401" t="s">
        <v>31</v>
      </c>
      <c r="M11" s="397" t="s">
        <v>32</v>
      </c>
      <c r="N11" s="398" t="s">
        <v>28</v>
      </c>
      <c r="O11" s="417" t="s">
        <v>29</v>
      </c>
      <c r="P11" s="401" t="s">
        <v>30</v>
      </c>
      <c r="Q11" s="401" t="s">
        <v>31</v>
      </c>
      <c r="R11" s="397" t="s">
        <v>32</v>
      </c>
      <c r="S11" s="422" t="s">
        <v>28</v>
      </c>
      <c r="T11" s="401" t="s">
        <v>29</v>
      </c>
      <c r="U11" s="401" t="s">
        <v>30</v>
      </c>
      <c r="V11" s="401" t="s">
        <v>31</v>
      </c>
      <c r="W11" s="397" t="s">
        <v>32</v>
      </c>
      <c r="X11" s="398" t="s">
        <v>28</v>
      </c>
      <c r="Y11" s="417" t="s">
        <v>29</v>
      </c>
      <c r="Z11" s="401" t="s">
        <v>30</v>
      </c>
      <c r="AA11" s="401" t="s">
        <v>31</v>
      </c>
      <c r="AB11" s="397" t="s">
        <v>32</v>
      </c>
      <c r="AC11" s="398" t="s">
        <v>33</v>
      </c>
      <c r="AD11" s="401" t="s">
        <v>30</v>
      </c>
      <c r="AE11" s="401" t="s">
        <v>31</v>
      </c>
      <c r="AF11" s="397" t="s">
        <v>32</v>
      </c>
      <c r="AG11" s="398" t="s">
        <v>33</v>
      </c>
      <c r="AH11" s="401" t="s">
        <v>30</v>
      </c>
      <c r="AI11" s="401" t="s">
        <v>31</v>
      </c>
      <c r="AJ11" s="397" t="s">
        <v>32</v>
      </c>
      <c r="AK11" s="398" t="s">
        <v>28</v>
      </c>
      <c r="AL11" s="417" t="s">
        <v>29</v>
      </c>
      <c r="AM11" s="401" t="s">
        <v>30</v>
      </c>
      <c r="AN11" s="401" t="s">
        <v>31</v>
      </c>
      <c r="AO11" s="397" t="s">
        <v>32</v>
      </c>
      <c r="AP11" s="398" t="s">
        <v>28</v>
      </c>
      <c r="AQ11" s="417" t="s">
        <v>29</v>
      </c>
      <c r="AR11" s="401" t="s">
        <v>30</v>
      </c>
      <c r="AS11" s="401" t="s">
        <v>34</v>
      </c>
      <c r="AT11" s="397" t="s">
        <v>32</v>
      </c>
      <c r="AU11" s="398" t="s">
        <v>28</v>
      </c>
      <c r="AV11" s="417" t="s">
        <v>29</v>
      </c>
      <c r="AW11" s="399" t="s">
        <v>30</v>
      </c>
      <c r="AX11" s="401" t="s">
        <v>31</v>
      </c>
      <c r="AY11" s="423" t="s">
        <v>32</v>
      </c>
      <c r="AZ11" s="398" t="s">
        <v>28</v>
      </c>
      <c r="BA11" s="417" t="s">
        <v>29</v>
      </c>
      <c r="BB11" s="399" t="s">
        <v>30</v>
      </c>
      <c r="BC11" s="401" t="s">
        <v>31</v>
      </c>
      <c r="BD11" s="423" t="s">
        <v>32</v>
      </c>
      <c r="BE11" s="398" t="s">
        <v>28</v>
      </c>
      <c r="BF11" s="417" t="s">
        <v>29</v>
      </c>
      <c r="BG11" s="399" t="s">
        <v>30</v>
      </c>
      <c r="BH11" s="401" t="s">
        <v>31</v>
      </c>
      <c r="BI11" s="423" t="s">
        <v>32</v>
      </c>
      <c r="BJ11" s="398" t="s">
        <v>28</v>
      </c>
      <c r="BK11" s="417" t="s">
        <v>29</v>
      </c>
      <c r="BL11" s="401" t="s">
        <v>30</v>
      </c>
      <c r="BM11" s="401" t="s">
        <v>31</v>
      </c>
      <c r="BN11" s="381" t="s">
        <v>32</v>
      </c>
      <c r="BO11" s="412"/>
    </row>
    <row r="12" spans="1:72" ht="26.1" customHeight="1" thickBot="1">
      <c r="A12" s="381"/>
      <c r="B12" s="384"/>
      <c r="C12" s="387"/>
      <c r="D12" s="398"/>
      <c r="E12" s="398"/>
      <c r="F12" s="400"/>
      <c r="G12" s="401"/>
      <c r="H12" s="397"/>
      <c r="I12" s="398"/>
      <c r="J12" s="417"/>
      <c r="K12" s="401"/>
      <c r="L12" s="401"/>
      <c r="M12" s="397"/>
      <c r="N12" s="398"/>
      <c r="O12" s="417"/>
      <c r="P12" s="401"/>
      <c r="Q12" s="401"/>
      <c r="R12" s="397"/>
      <c r="S12" s="422"/>
      <c r="T12" s="401"/>
      <c r="U12" s="401"/>
      <c r="V12" s="401"/>
      <c r="W12" s="397"/>
      <c r="X12" s="398"/>
      <c r="Y12" s="417"/>
      <c r="Z12" s="401"/>
      <c r="AA12" s="401"/>
      <c r="AB12" s="397"/>
      <c r="AC12" s="398"/>
      <c r="AD12" s="401"/>
      <c r="AE12" s="401"/>
      <c r="AF12" s="397"/>
      <c r="AG12" s="398"/>
      <c r="AH12" s="401"/>
      <c r="AI12" s="401"/>
      <c r="AJ12" s="397"/>
      <c r="AK12" s="398"/>
      <c r="AL12" s="417"/>
      <c r="AM12" s="401"/>
      <c r="AN12" s="401"/>
      <c r="AO12" s="397"/>
      <c r="AP12" s="398"/>
      <c r="AQ12" s="417"/>
      <c r="AR12" s="401"/>
      <c r="AS12" s="401"/>
      <c r="AT12" s="397"/>
      <c r="AU12" s="398"/>
      <c r="AV12" s="417"/>
      <c r="AW12" s="427"/>
      <c r="AX12" s="401"/>
      <c r="AY12" s="426"/>
      <c r="AZ12" s="416"/>
      <c r="BA12" s="418"/>
      <c r="BB12" s="400"/>
      <c r="BC12" s="425"/>
      <c r="BD12" s="424"/>
      <c r="BE12" s="416"/>
      <c r="BF12" s="418"/>
      <c r="BG12" s="400"/>
      <c r="BH12" s="425"/>
      <c r="BI12" s="424"/>
      <c r="BJ12" s="398"/>
      <c r="BK12" s="417"/>
      <c r="BL12" s="401"/>
      <c r="BM12" s="401"/>
      <c r="BN12" s="381"/>
      <c r="BO12" s="413"/>
      <c r="BR12" s="439"/>
      <c r="BS12" s="440"/>
      <c r="BT12" s="441"/>
    </row>
    <row r="13" spans="1:72" ht="13.5" thickBot="1">
      <c r="A13" s="300">
        <v>1</v>
      </c>
      <c r="B13" s="301">
        <v>2</v>
      </c>
      <c r="C13" s="301">
        <v>3</v>
      </c>
      <c r="D13" s="302">
        <v>4</v>
      </c>
      <c r="E13" s="302">
        <v>5</v>
      </c>
      <c r="F13" s="303">
        <v>6</v>
      </c>
      <c r="G13" s="303">
        <v>7</v>
      </c>
      <c r="H13" s="304">
        <v>8</v>
      </c>
      <c r="I13" s="305">
        <v>9</v>
      </c>
      <c r="J13" s="306">
        <v>10</v>
      </c>
      <c r="K13" s="303">
        <v>11</v>
      </c>
      <c r="L13" s="303">
        <v>12</v>
      </c>
      <c r="M13" s="304">
        <v>13</v>
      </c>
      <c r="N13" s="305">
        <v>14</v>
      </c>
      <c r="O13" s="306">
        <v>15</v>
      </c>
      <c r="P13" s="303">
        <v>16</v>
      </c>
      <c r="Q13" s="303">
        <v>17</v>
      </c>
      <c r="R13" s="304">
        <v>18</v>
      </c>
      <c r="S13" s="307">
        <v>19</v>
      </c>
      <c r="T13" s="308">
        <v>20</v>
      </c>
      <c r="U13" s="303">
        <v>21</v>
      </c>
      <c r="V13" s="303">
        <v>22</v>
      </c>
      <c r="W13" s="304">
        <v>23</v>
      </c>
      <c r="X13" s="305">
        <v>24</v>
      </c>
      <c r="Y13" s="306">
        <v>25</v>
      </c>
      <c r="Z13" s="303">
        <v>26</v>
      </c>
      <c r="AA13" s="303">
        <v>27</v>
      </c>
      <c r="AB13" s="304">
        <v>28</v>
      </c>
      <c r="AC13" s="302">
        <v>8</v>
      </c>
      <c r="AD13" s="303">
        <v>9</v>
      </c>
      <c r="AE13" s="303">
        <v>10</v>
      </c>
      <c r="AF13" s="304">
        <v>11</v>
      </c>
      <c r="AG13" s="302">
        <v>12</v>
      </c>
      <c r="AH13" s="303">
        <v>13</v>
      </c>
      <c r="AI13" s="303">
        <v>14</v>
      </c>
      <c r="AJ13" s="304">
        <v>15</v>
      </c>
      <c r="AK13" s="309">
        <v>29</v>
      </c>
      <c r="AL13" s="309">
        <v>30</v>
      </c>
      <c r="AM13" s="309">
        <v>31</v>
      </c>
      <c r="AN13" s="309">
        <v>32</v>
      </c>
      <c r="AO13" s="309">
        <v>33</v>
      </c>
      <c r="AP13" s="305">
        <v>34</v>
      </c>
      <c r="AQ13" s="306">
        <v>35</v>
      </c>
      <c r="AR13" s="303">
        <v>36</v>
      </c>
      <c r="AS13" s="303">
        <v>37</v>
      </c>
      <c r="AT13" s="304">
        <v>38</v>
      </c>
      <c r="AU13" s="310">
        <v>39</v>
      </c>
      <c r="AV13" s="311">
        <v>40</v>
      </c>
      <c r="AW13" s="311">
        <v>41</v>
      </c>
      <c r="AX13" s="311">
        <v>42</v>
      </c>
      <c r="AY13" s="312">
        <v>43</v>
      </c>
      <c r="AZ13" s="313">
        <v>9</v>
      </c>
      <c r="BA13" s="313">
        <v>10</v>
      </c>
      <c r="BB13" s="313">
        <v>11</v>
      </c>
      <c r="BC13" s="313">
        <v>12</v>
      </c>
      <c r="BD13" s="313">
        <v>13</v>
      </c>
      <c r="BE13" s="313">
        <v>14</v>
      </c>
      <c r="BF13" s="313">
        <v>15</v>
      </c>
      <c r="BG13" s="313">
        <v>16</v>
      </c>
      <c r="BH13" s="313">
        <v>17</v>
      </c>
      <c r="BI13" s="313">
        <v>18</v>
      </c>
      <c r="BJ13" s="302">
        <v>49</v>
      </c>
      <c r="BK13" s="302">
        <v>50</v>
      </c>
      <c r="BL13" s="303">
        <v>51</v>
      </c>
      <c r="BM13" s="303">
        <v>52</v>
      </c>
      <c r="BN13" s="300">
        <v>53</v>
      </c>
      <c r="BO13" s="314">
        <v>54</v>
      </c>
      <c r="BR13" s="439"/>
      <c r="BS13" s="440"/>
      <c r="BT13" s="441"/>
    </row>
    <row r="14" spans="1:72" ht="13.5" hidden="1" customHeight="1" thickBot="1">
      <c r="A14" s="433" t="s">
        <v>35</v>
      </c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34"/>
      <c r="V14" s="434"/>
      <c r="W14" s="434"/>
      <c r="X14" s="434"/>
      <c r="Y14" s="434"/>
      <c r="Z14" s="434"/>
      <c r="AA14" s="434"/>
      <c r="AB14" s="434"/>
      <c r="AC14" s="434"/>
      <c r="AD14" s="434"/>
      <c r="AE14" s="434"/>
      <c r="AF14" s="434"/>
      <c r="AG14" s="434"/>
      <c r="AH14" s="434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5"/>
      <c r="AV14" s="435"/>
      <c r="AW14" s="435"/>
      <c r="AX14" s="435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315"/>
      <c r="BR14" s="439"/>
      <c r="BS14" s="440"/>
      <c r="BT14" s="441"/>
    </row>
    <row r="15" spans="1:72" ht="0.75" hidden="1" customHeight="1">
      <c r="A15" s="316">
        <v>1</v>
      </c>
      <c r="B15" s="317" t="s">
        <v>36</v>
      </c>
      <c r="C15" s="318"/>
      <c r="D15" s="319">
        <v>0</v>
      </c>
      <c r="E15" s="320">
        <v>0</v>
      </c>
      <c r="F15" s="321">
        <v>0</v>
      </c>
      <c r="G15" s="320">
        <v>0</v>
      </c>
      <c r="H15" s="322">
        <f>SUM(D15:G15)</f>
        <v>0</v>
      </c>
      <c r="I15" s="323"/>
      <c r="J15" s="324"/>
      <c r="K15" s="325"/>
      <c r="L15" s="325"/>
      <c r="M15" s="322">
        <f>SUM(I15:L15)</f>
        <v>0</v>
      </c>
      <c r="N15" s="319">
        <f t="shared" ref="N15:Q17" si="0">D15-I15</f>
        <v>0</v>
      </c>
      <c r="O15" s="320">
        <f t="shared" si="0"/>
        <v>0</v>
      </c>
      <c r="P15" s="325">
        <f t="shared" si="0"/>
        <v>0</v>
      </c>
      <c r="Q15" s="321">
        <f t="shared" si="0"/>
        <v>0</v>
      </c>
      <c r="R15" s="322">
        <f>SUM(N15:Q15)</f>
        <v>0</v>
      </c>
      <c r="S15" s="319">
        <v>0</v>
      </c>
      <c r="T15" s="320">
        <v>0</v>
      </c>
      <c r="U15" s="320">
        <v>0</v>
      </c>
      <c r="V15" s="321">
        <v>0</v>
      </c>
      <c r="W15" s="322">
        <f>SUM(S15:V15)</f>
        <v>0</v>
      </c>
      <c r="X15" s="319">
        <v>0</v>
      </c>
      <c r="Y15" s="320">
        <v>0</v>
      </c>
      <c r="Z15" s="321">
        <v>0</v>
      </c>
      <c r="AA15" s="320">
        <v>0</v>
      </c>
      <c r="AB15" s="322">
        <f>SUM(X15:AA15)</f>
        <v>0</v>
      </c>
      <c r="AC15" s="323">
        <v>1451.14</v>
      </c>
      <c r="AD15" s="325">
        <v>3.51</v>
      </c>
      <c r="AE15" s="325"/>
      <c r="AF15" s="326">
        <f>AC15+AD15+AE15</f>
        <v>1454.65</v>
      </c>
      <c r="AG15" s="323">
        <f>AC15*2.9</f>
        <v>4208.3060000000005</v>
      </c>
      <c r="AH15" s="325">
        <f>AD15*1.721</f>
        <v>6.0407099999999998</v>
      </c>
      <c r="AI15" s="325"/>
      <c r="AJ15" s="326">
        <f>AG15+AH15+AI15</f>
        <v>4214.3467100000007</v>
      </c>
      <c r="AK15" s="327">
        <v>0</v>
      </c>
      <c r="AL15" s="328">
        <v>0</v>
      </c>
      <c r="AM15" s="320">
        <v>0</v>
      </c>
      <c r="AN15" s="321">
        <v>0</v>
      </c>
      <c r="AO15" s="329">
        <f>SUM(AK15:AN15)</f>
        <v>0</v>
      </c>
      <c r="AP15" s="319">
        <v>0</v>
      </c>
      <c r="AQ15" s="320">
        <v>0</v>
      </c>
      <c r="AR15" s="328">
        <v>0</v>
      </c>
      <c r="AS15" s="320">
        <v>0</v>
      </c>
      <c r="AT15" s="326">
        <f>SUM(AP15:AS15)</f>
        <v>0</v>
      </c>
      <c r="AU15" s="321">
        <f t="shared" ref="AU15:AX17" si="1">D15-AK15</f>
        <v>0</v>
      </c>
      <c r="AV15" s="320">
        <f t="shared" si="1"/>
        <v>0</v>
      </c>
      <c r="AW15" s="325">
        <f t="shared" si="1"/>
        <v>0</v>
      </c>
      <c r="AX15" s="325">
        <f t="shared" si="1"/>
        <v>0</v>
      </c>
      <c r="AY15" s="330">
        <f>SUM(AU15:AX15)</f>
        <v>0</v>
      </c>
      <c r="AZ15" s="321">
        <f>AU15*AZ10</f>
        <v>0</v>
      </c>
      <c r="BA15" s="321">
        <f>AV15*BA10</f>
        <v>0</v>
      </c>
      <c r="BB15" s="320">
        <f>AW15*BB10</f>
        <v>0</v>
      </c>
      <c r="BC15" s="320">
        <f>AX15*BC10</f>
        <v>0</v>
      </c>
      <c r="BD15" s="329">
        <f>SUM(AZ15:BC15)</f>
        <v>0</v>
      </c>
      <c r="BE15" s="321">
        <f>AZ15*BE10</f>
        <v>0</v>
      </c>
      <c r="BF15" s="321">
        <f>BA15*BF10</f>
        <v>0</v>
      </c>
      <c r="BG15" s="320">
        <f>BB15*BG10</f>
        <v>0</v>
      </c>
      <c r="BH15" s="320">
        <f>BC15*BH10</f>
        <v>0</v>
      </c>
      <c r="BI15" s="329">
        <f>SUM(BE15:BH15)</f>
        <v>0</v>
      </c>
      <c r="BJ15" s="331">
        <f t="shared" ref="BJ15:BM18" si="2">AP15+AZ15*1.13</f>
        <v>0</v>
      </c>
      <c r="BK15" s="332">
        <f t="shared" si="2"/>
        <v>0</v>
      </c>
      <c r="BL15" s="333">
        <f t="shared" si="2"/>
        <v>0</v>
      </c>
      <c r="BM15" s="333">
        <f t="shared" si="2"/>
        <v>0</v>
      </c>
      <c r="BN15" s="322">
        <f>SUM(BJ15:BM15)</f>
        <v>0</v>
      </c>
      <c r="BO15" s="334"/>
      <c r="BR15" s="439"/>
      <c r="BS15" s="440"/>
      <c r="BT15" s="441"/>
    </row>
    <row r="16" spans="1:72" ht="13.5" hidden="1" customHeight="1" thickBot="1">
      <c r="A16" s="335">
        <v>2</v>
      </c>
      <c r="B16" s="336" t="s">
        <v>37</v>
      </c>
      <c r="C16" s="337"/>
      <c r="D16" s="338">
        <v>0</v>
      </c>
      <c r="E16" s="333">
        <v>0</v>
      </c>
      <c r="F16" s="332">
        <v>0</v>
      </c>
      <c r="G16" s="333">
        <v>0</v>
      </c>
      <c r="H16" s="329">
        <f>SUM(D16:G16)</f>
        <v>0</v>
      </c>
      <c r="I16" s="331"/>
      <c r="J16" s="332"/>
      <c r="K16" s="333"/>
      <c r="L16" s="333"/>
      <c r="M16" s="329">
        <f>SUM(I16:L16)</f>
        <v>0</v>
      </c>
      <c r="N16" s="338">
        <f t="shared" si="0"/>
        <v>0</v>
      </c>
      <c r="O16" s="333">
        <f t="shared" si="0"/>
        <v>0</v>
      </c>
      <c r="P16" s="339">
        <f t="shared" si="0"/>
        <v>0</v>
      </c>
      <c r="Q16" s="333">
        <f t="shared" si="0"/>
        <v>0</v>
      </c>
      <c r="R16" s="329">
        <f>SUM(N16:Q16)</f>
        <v>0</v>
      </c>
      <c r="S16" s="338">
        <v>0</v>
      </c>
      <c r="T16" s="333">
        <v>0</v>
      </c>
      <c r="U16" s="333">
        <v>0</v>
      </c>
      <c r="V16" s="332">
        <v>0</v>
      </c>
      <c r="W16" s="329">
        <f>SUM(S16:V16)</f>
        <v>0</v>
      </c>
      <c r="X16" s="338">
        <v>0</v>
      </c>
      <c r="Y16" s="333">
        <v>0</v>
      </c>
      <c r="Z16" s="332">
        <v>0</v>
      </c>
      <c r="AA16" s="333">
        <v>0</v>
      </c>
      <c r="AB16" s="329">
        <f>SUM(X16:AA16)</f>
        <v>0</v>
      </c>
      <c r="AC16" s="340"/>
      <c r="AD16" s="341"/>
      <c r="AE16" s="341"/>
      <c r="AF16" s="342"/>
      <c r="AG16" s="340"/>
      <c r="AH16" s="341"/>
      <c r="AI16" s="341"/>
      <c r="AJ16" s="342"/>
      <c r="AK16" s="331">
        <v>0</v>
      </c>
      <c r="AL16" s="339">
        <v>0</v>
      </c>
      <c r="AM16" s="333">
        <v>0</v>
      </c>
      <c r="AN16" s="332">
        <v>0</v>
      </c>
      <c r="AO16" s="329">
        <f>SUM(AK16:AN16)</f>
        <v>0</v>
      </c>
      <c r="AP16" s="338">
        <v>0</v>
      </c>
      <c r="AQ16" s="333">
        <v>0</v>
      </c>
      <c r="AR16" s="339">
        <v>0</v>
      </c>
      <c r="AS16" s="333">
        <v>0</v>
      </c>
      <c r="AT16" s="329">
        <f>SUM(AP16:AS16)</f>
        <v>0</v>
      </c>
      <c r="AU16" s="332">
        <f t="shared" si="1"/>
        <v>0</v>
      </c>
      <c r="AV16" s="333">
        <f t="shared" si="1"/>
        <v>0</v>
      </c>
      <c r="AW16" s="333">
        <f t="shared" si="1"/>
        <v>0</v>
      </c>
      <c r="AX16" s="333">
        <f t="shared" si="1"/>
        <v>0</v>
      </c>
      <c r="AY16" s="343">
        <f>SUM(AU16:AX16)</f>
        <v>0</v>
      </c>
      <c r="AZ16" s="331">
        <f>AU16*AZ10</f>
        <v>0</v>
      </c>
      <c r="BA16" s="333">
        <f>AV16*BA10</f>
        <v>0</v>
      </c>
      <c r="BB16" s="333">
        <f>AW16*BB10</f>
        <v>0</v>
      </c>
      <c r="BC16" s="333">
        <f>AX16*BC10</f>
        <v>0</v>
      </c>
      <c r="BD16" s="329">
        <f>SUM(AZ16:BC16)</f>
        <v>0</v>
      </c>
      <c r="BE16" s="331">
        <f>AZ16*BE10</f>
        <v>0</v>
      </c>
      <c r="BF16" s="333">
        <f>BA16*BF10</f>
        <v>0</v>
      </c>
      <c r="BG16" s="333">
        <f>BB16*BG10</f>
        <v>0</v>
      </c>
      <c r="BH16" s="333">
        <f>BC16*BH10</f>
        <v>0</v>
      </c>
      <c r="BI16" s="329">
        <f>SUM(BE16:BH16)</f>
        <v>0</v>
      </c>
      <c r="BJ16" s="331">
        <f t="shared" si="2"/>
        <v>0</v>
      </c>
      <c r="BK16" s="332">
        <f t="shared" si="2"/>
        <v>0</v>
      </c>
      <c r="BL16" s="333">
        <f t="shared" si="2"/>
        <v>0</v>
      </c>
      <c r="BM16" s="333">
        <f t="shared" si="2"/>
        <v>0</v>
      </c>
      <c r="BN16" s="329">
        <f>SUM(BJ16:BM16)</f>
        <v>0</v>
      </c>
      <c r="BO16" s="334"/>
      <c r="BR16" s="439"/>
      <c r="BS16" s="440"/>
      <c r="BT16" s="441"/>
    </row>
    <row r="17" spans="1:72" ht="13.5" hidden="1" customHeight="1" thickBot="1">
      <c r="A17" s="344">
        <v>3</v>
      </c>
      <c r="B17" s="345" t="s">
        <v>38</v>
      </c>
      <c r="C17" s="346"/>
      <c r="D17" s="347">
        <v>0</v>
      </c>
      <c r="E17" s="348">
        <v>0</v>
      </c>
      <c r="F17" s="349">
        <v>0</v>
      </c>
      <c r="G17" s="348">
        <v>0</v>
      </c>
      <c r="H17" s="329">
        <f>SUM(D17:G17)</f>
        <v>0</v>
      </c>
      <c r="I17" s="340"/>
      <c r="J17" s="349"/>
      <c r="K17" s="341"/>
      <c r="L17" s="341"/>
      <c r="M17" s="329">
        <f>SUM(I17:L17)</f>
        <v>0</v>
      </c>
      <c r="N17" s="338">
        <f t="shared" si="0"/>
        <v>0</v>
      </c>
      <c r="O17" s="333">
        <f t="shared" si="0"/>
        <v>0</v>
      </c>
      <c r="P17" s="339">
        <f t="shared" si="0"/>
        <v>0</v>
      </c>
      <c r="Q17" s="333">
        <f t="shared" si="0"/>
        <v>0</v>
      </c>
      <c r="R17" s="329">
        <f>SUM(N17:Q17)</f>
        <v>0</v>
      </c>
      <c r="S17" s="347">
        <v>0</v>
      </c>
      <c r="T17" s="348">
        <v>0</v>
      </c>
      <c r="U17" s="333">
        <v>0</v>
      </c>
      <c r="V17" s="350">
        <v>0</v>
      </c>
      <c r="W17" s="329">
        <f>SUM(S17:V17)</f>
        <v>0</v>
      </c>
      <c r="X17" s="347">
        <v>0</v>
      </c>
      <c r="Y17" s="348">
        <v>0</v>
      </c>
      <c r="Z17" s="350">
        <v>0</v>
      </c>
      <c r="AA17" s="348">
        <v>0</v>
      </c>
      <c r="AB17" s="329">
        <f>SUM(X17:AA17)</f>
        <v>0</v>
      </c>
      <c r="AC17" s="340"/>
      <c r="AD17" s="341"/>
      <c r="AE17" s="341"/>
      <c r="AF17" s="342"/>
      <c r="AG17" s="340"/>
      <c r="AH17" s="341"/>
      <c r="AI17" s="341"/>
      <c r="AJ17" s="342"/>
      <c r="AK17" s="351">
        <v>0</v>
      </c>
      <c r="AL17" s="352">
        <v>0</v>
      </c>
      <c r="AM17" s="341">
        <v>0</v>
      </c>
      <c r="AN17" s="349">
        <v>0</v>
      </c>
      <c r="AO17" s="329">
        <f>SUM(AK17:AN17)</f>
        <v>0</v>
      </c>
      <c r="AP17" s="353">
        <v>0</v>
      </c>
      <c r="AQ17" s="341">
        <v>0</v>
      </c>
      <c r="AR17" s="354">
        <v>0</v>
      </c>
      <c r="AS17" s="348">
        <v>0</v>
      </c>
      <c r="AT17" s="329">
        <f>SUM(AP17:AS17)</f>
        <v>0</v>
      </c>
      <c r="AU17" s="350">
        <f t="shared" si="1"/>
        <v>0</v>
      </c>
      <c r="AV17" s="348">
        <f t="shared" si="1"/>
        <v>0</v>
      </c>
      <c r="AW17" s="333">
        <f t="shared" si="1"/>
        <v>0</v>
      </c>
      <c r="AX17" s="333">
        <f t="shared" si="1"/>
        <v>0</v>
      </c>
      <c r="AY17" s="355">
        <f>SUM(AU17:AX17)</f>
        <v>0</v>
      </c>
      <c r="AZ17" s="331">
        <f>AU17*AZ10</f>
        <v>0</v>
      </c>
      <c r="BA17" s="349">
        <f>AV17*BA10</f>
        <v>0</v>
      </c>
      <c r="BB17" s="333">
        <f>AW17*BB10</f>
        <v>0</v>
      </c>
      <c r="BC17" s="333">
        <f>AX17*BC10</f>
        <v>0</v>
      </c>
      <c r="BD17" s="329">
        <f>SUM(AZ17:BC17)</f>
        <v>0</v>
      </c>
      <c r="BE17" s="331">
        <f>AZ17*BE10</f>
        <v>0</v>
      </c>
      <c r="BF17" s="349">
        <f>BA17*BF10</f>
        <v>0</v>
      </c>
      <c r="BG17" s="333">
        <f>BB17*BG10</f>
        <v>0</v>
      </c>
      <c r="BH17" s="333">
        <f>BC17*BH10</f>
        <v>0</v>
      </c>
      <c r="BI17" s="329">
        <f>SUM(BE17:BH17)</f>
        <v>0</v>
      </c>
      <c r="BJ17" s="331">
        <f t="shared" si="2"/>
        <v>0</v>
      </c>
      <c r="BK17" s="332">
        <f t="shared" si="2"/>
        <v>0</v>
      </c>
      <c r="BL17" s="333">
        <f t="shared" si="2"/>
        <v>0</v>
      </c>
      <c r="BM17" s="333">
        <f t="shared" si="2"/>
        <v>0</v>
      </c>
      <c r="BN17" s="329">
        <f>SUM(BJ17:BM17)</f>
        <v>0</v>
      </c>
      <c r="BO17" s="334"/>
      <c r="BR17" s="439"/>
      <c r="BS17" s="440"/>
      <c r="BT17" s="441"/>
    </row>
    <row r="18" spans="1:72" s="64" customFormat="1" ht="13.5" hidden="1" customHeight="1" thickBot="1">
      <c r="A18" s="47"/>
      <c r="B18" s="48"/>
      <c r="C18" s="47" t="s">
        <v>39</v>
      </c>
      <c r="D18" s="49">
        <f>SUM(D15:D17)</f>
        <v>0</v>
      </c>
      <c r="E18" s="50">
        <f>SUM(E15:E17)</f>
        <v>0</v>
      </c>
      <c r="F18" s="51">
        <f>SUM(F15:F17)</f>
        <v>0</v>
      </c>
      <c r="G18" s="52">
        <f>SUM(G15:G17)</f>
        <v>0</v>
      </c>
      <c r="H18" s="53">
        <f>SUM(D18:G18)</f>
        <v>0</v>
      </c>
      <c r="I18" s="54">
        <f>SUM(I15:I17)</f>
        <v>0</v>
      </c>
      <c r="J18" s="51">
        <f>SUM(J15:J17)</f>
        <v>0</v>
      </c>
      <c r="K18" s="52">
        <f>SUM(K15:K17)</f>
        <v>0</v>
      </c>
      <c r="L18" s="52">
        <f>SUM(L15:L17)</f>
        <v>0</v>
      </c>
      <c r="M18" s="53">
        <f>SUM(I18:L18)</f>
        <v>0</v>
      </c>
      <c r="N18" s="49">
        <f>SUM(N15:N17)</f>
        <v>0</v>
      </c>
      <c r="O18" s="50">
        <f>SUM(O15:O17)</f>
        <v>0</v>
      </c>
      <c r="P18" s="55">
        <f>SUM(P15:P17)</f>
        <v>0</v>
      </c>
      <c r="Q18" s="50">
        <f>SUM(Q15:Q17)</f>
        <v>0</v>
      </c>
      <c r="R18" s="53">
        <f>SUM(N18:Q18)</f>
        <v>0</v>
      </c>
      <c r="S18" s="49">
        <f>SUM(S15:S17)</f>
        <v>0</v>
      </c>
      <c r="T18" s="56">
        <f>SUM(T15:T17)</f>
        <v>0</v>
      </c>
      <c r="U18" s="56">
        <f>SUM(U15:U17)</f>
        <v>0</v>
      </c>
      <c r="V18" s="51">
        <f>SUM(V15:V17)</f>
        <v>0</v>
      </c>
      <c r="W18" s="53">
        <f>SUM(S18:V18)</f>
        <v>0</v>
      </c>
      <c r="X18" s="49">
        <f>SUM(X15:X17)</f>
        <v>0</v>
      </c>
      <c r="Y18" s="56">
        <f>SUM(Y15:Y17)</f>
        <v>0</v>
      </c>
      <c r="Z18" s="51">
        <f>SUM(Z15:Z17)</f>
        <v>0</v>
      </c>
      <c r="AA18" s="52">
        <f>SUM(AA15:AA17)</f>
        <v>0</v>
      </c>
      <c r="AB18" s="53">
        <f>SUM(X18:AA18)</f>
        <v>0</v>
      </c>
      <c r="AC18" s="52">
        <f t="shared" ref="AC18:AJ18" si="3">AC15</f>
        <v>1451.14</v>
      </c>
      <c r="AD18" s="50">
        <f t="shared" si="3"/>
        <v>3.51</v>
      </c>
      <c r="AE18" s="50">
        <f t="shared" si="3"/>
        <v>0</v>
      </c>
      <c r="AF18" s="57">
        <f t="shared" si="3"/>
        <v>1454.65</v>
      </c>
      <c r="AG18" s="52">
        <f t="shared" si="3"/>
        <v>4208.3060000000005</v>
      </c>
      <c r="AH18" s="50">
        <f t="shared" si="3"/>
        <v>6.0407099999999998</v>
      </c>
      <c r="AI18" s="58">
        <f t="shared" si="3"/>
        <v>0</v>
      </c>
      <c r="AJ18" s="57">
        <f t="shared" si="3"/>
        <v>4214.3467100000007</v>
      </c>
      <c r="AK18" s="54">
        <f>SUM(AK15:AK17)</f>
        <v>0</v>
      </c>
      <c r="AL18" s="55">
        <f>SUM(AL15:AL17)</f>
        <v>0</v>
      </c>
      <c r="AM18" s="56">
        <f>SUM(AM15:AM17)</f>
        <v>0</v>
      </c>
      <c r="AN18" s="51">
        <f>SUM(AN15:AN17)</f>
        <v>0</v>
      </c>
      <c r="AO18" s="53">
        <f>SUM(AK18:AN18)</f>
        <v>0</v>
      </c>
      <c r="AP18" s="59">
        <f>SUM(AP15:AP17)</f>
        <v>0</v>
      </c>
      <c r="AQ18" s="56">
        <f>SUM(AQ15:AQ17)</f>
        <v>0</v>
      </c>
      <c r="AR18" s="60">
        <f>SUM(AR15:AR17)</f>
        <v>0</v>
      </c>
      <c r="AS18" s="54">
        <f>SUM(AS15:AS17)</f>
        <v>0</v>
      </c>
      <c r="AT18" s="61">
        <f>SUM(AP18:AS18)</f>
        <v>0</v>
      </c>
      <c r="AU18" s="51">
        <f>SUM(AU15:AU17)</f>
        <v>0</v>
      </c>
      <c r="AV18" s="50">
        <f>SUM(AV15:AV17)</f>
        <v>0</v>
      </c>
      <c r="AW18" s="50">
        <f>SUM(AW15:AW17)</f>
        <v>0</v>
      </c>
      <c r="AX18" s="50">
        <f>SUM(AX15:AX17)</f>
        <v>0</v>
      </c>
      <c r="AY18" s="62">
        <f>SUM(AU18:AX18)</f>
        <v>0</v>
      </c>
      <c r="AZ18" s="52">
        <f>SUM(AZ15:AZ17)</f>
        <v>0</v>
      </c>
      <c r="BA18" s="52">
        <f>SUM(BA15:BA17)</f>
        <v>0</v>
      </c>
      <c r="BB18" s="52">
        <f>SUM(BB15:BB17)</f>
        <v>0</v>
      </c>
      <c r="BC18" s="52">
        <f>SUM(BC15:BC17)</f>
        <v>0</v>
      </c>
      <c r="BD18" s="53">
        <f>SUM(AZ18:BC18)</f>
        <v>0</v>
      </c>
      <c r="BE18" s="52">
        <f>SUM(BE15:BE17)</f>
        <v>0</v>
      </c>
      <c r="BF18" s="52">
        <f>SUM(BF15:BF17)</f>
        <v>0</v>
      </c>
      <c r="BG18" s="52">
        <f>SUM(BG15:BG17)</f>
        <v>0</v>
      </c>
      <c r="BH18" s="52">
        <f>SUM(BH15:BH17)</f>
        <v>0</v>
      </c>
      <c r="BI18" s="53">
        <f>SUM(BE18:BH18)</f>
        <v>0</v>
      </c>
      <c r="BJ18" s="331">
        <f t="shared" si="2"/>
        <v>0</v>
      </c>
      <c r="BK18" s="332">
        <f t="shared" si="2"/>
        <v>0</v>
      </c>
      <c r="BL18" s="333">
        <f t="shared" si="2"/>
        <v>0</v>
      </c>
      <c r="BM18" s="333">
        <f t="shared" si="2"/>
        <v>0</v>
      </c>
      <c r="BN18" s="61">
        <f>SUM(BJ18:BM18)</f>
        <v>0</v>
      </c>
      <c r="BO18" s="63"/>
      <c r="BR18" s="439"/>
      <c r="BS18" s="440"/>
      <c r="BT18" s="442"/>
    </row>
    <row r="19" spans="1:72" ht="13.5" thickBot="1">
      <c r="A19" s="433" t="s">
        <v>40</v>
      </c>
      <c r="B19" s="434"/>
      <c r="C19" s="434"/>
      <c r="D19" s="434"/>
      <c r="E19" s="434"/>
      <c r="F19" s="434"/>
      <c r="G19" s="434"/>
      <c r="H19" s="434"/>
      <c r="I19" s="434"/>
      <c r="J19" s="434"/>
      <c r="K19" s="434"/>
      <c r="L19" s="434"/>
      <c r="M19" s="434"/>
      <c r="N19" s="434"/>
      <c r="O19" s="434"/>
      <c r="P19" s="434"/>
      <c r="Q19" s="434"/>
      <c r="R19" s="434"/>
      <c r="S19" s="434"/>
      <c r="T19" s="434"/>
      <c r="U19" s="434"/>
      <c r="V19" s="434"/>
      <c r="W19" s="434"/>
      <c r="X19" s="434"/>
      <c r="Y19" s="434"/>
      <c r="Z19" s="434"/>
      <c r="AA19" s="434"/>
      <c r="AB19" s="434"/>
      <c r="AC19" s="434"/>
      <c r="AD19" s="434"/>
      <c r="AE19" s="434"/>
      <c r="AF19" s="434"/>
      <c r="AG19" s="434"/>
      <c r="AH19" s="434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6"/>
      <c r="BO19" s="334"/>
      <c r="BR19" s="439"/>
      <c r="BS19" s="440"/>
      <c r="BT19" s="441"/>
    </row>
    <row r="20" spans="1:72" ht="13.5" hidden="1" thickBot="1">
      <c r="A20" s="65"/>
      <c r="B20" s="66"/>
      <c r="C20" s="67"/>
      <c r="D20" s="14"/>
      <c r="E20" s="15"/>
      <c r="F20" s="16"/>
      <c r="G20" s="68"/>
      <c r="H20" s="19"/>
      <c r="I20" s="14"/>
      <c r="J20" s="14"/>
      <c r="K20" s="14"/>
      <c r="L20" s="14"/>
      <c r="M20" s="20"/>
      <c r="N20" s="44"/>
      <c r="O20" s="43"/>
      <c r="P20" s="43"/>
      <c r="Q20" s="43"/>
      <c r="R20" s="69"/>
      <c r="S20" s="44"/>
      <c r="T20" s="10"/>
      <c r="U20" s="32"/>
      <c r="V20" s="70"/>
      <c r="W20" s="33"/>
      <c r="X20" s="9"/>
      <c r="Y20" s="10"/>
      <c r="Z20" s="11"/>
      <c r="AA20" s="12"/>
      <c r="AB20" s="69"/>
      <c r="AC20" s="71"/>
      <c r="AD20" s="38"/>
      <c r="AE20" s="38"/>
      <c r="AF20" s="69"/>
      <c r="AG20" s="71"/>
      <c r="AH20" s="38"/>
      <c r="AI20" s="38"/>
      <c r="AJ20" s="69"/>
      <c r="AK20" s="14"/>
      <c r="AL20" s="42"/>
      <c r="AM20" s="17"/>
      <c r="AN20" s="72"/>
      <c r="AO20" s="69"/>
      <c r="AP20" s="44"/>
      <c r="AQ20" s="17"/>
      <c r="AR20" s="37"/>
      <c r="AS20" s="32"/>
      <c r="AT20" s="69"/>
      <c r="AU20" s="38"/>
      <c r="AV20" s="38"/>
      <c r="AW20" s="38"/>
      <c r="AX20" s="32"/>
      <c r="AY20" s="45"/>
      <c r="AZ20" s="71"/>
      <c r="BA20" s="38"/>
      <c r="BB20" s="38"/>
      <c r="BC20" s="38"/>
      <c r="BD20" s="69"/>
      <c r="BE20" s="71"/>
      <c r="BF20" s="38"/>
      <c r="BG20" s="38"/>
      <c r="BH20" s="38"/>
      <c r="BI20" s="69"/>
      <c r="BJ20" s="21"/>
      <c r="BK20" s="21"/>
      <c r="BL20" s="21"/>
      <c r="BM20" s="21"/>
      <c r="BN20" s="19"/>
      <c r="BO20" s="73"/>
      <c r="BR20" s="443"/>
      <c r="BS20" s="443"/>
      <c r="BT20" s="441"/>
    </row>
    <row r="21" spans="1:72" ht="13.5" hidden="1" thickBot="1">
      <c r="A21" s="74"/>
      <c r="B21" s="75"/>
      <c r="C21" s="76"/>
      <c r="D21" s="30"/>
      <c r="E21" s="29"/>
      <c r="F21" s="23"/>
      <c r="G21" s="70"/>
      <c r="H21" s="20"/>
      <c r="I21" s="28"/>
      <c r="J21" s="28"/>
      <c r="K21" s="23"/>
      <c r="L21" s="23"/>
      <c r="M21" s="20"/>
      <c r="N21" s="27"/>
      <c r="O21" s="28"/>
      <c r="P21" s="28"/>
      <c r="Q21" s="28"/>
      <c r="R21" s="20"/>
      <c r="S21" s="27"/>
      <c r="T21" s="28"/>
      <c r="U21" s="23"/>
      <c r="V21" s="70"/>
      <c r="W21" s="20"/>
      <c r="X21" s="27"/>
      <c r="Y21" s="28"/>
      <c r="Z21" s="29"/>
      <c r="AA21" s="23"/>
      <c r="AB21" s="20"/>
      <c r="AC21" s="23"/>
      <c r="AD21" s="23"/>
      <c r="AE21" s="23"/>
      <c r="AF21" s="23"/>
      <c r="AG21" s="23"/>
      <c r="AH21" s="23"/>
      <c r="AI21" s="23"/>
      <c r="AJ21" s="23"/>
      <c r="AK21" s="30"/>
      <c r="AL21" s="31"/>
      <c r="AM21" s="28"/>
      <c r="AN21" s="29"/>
      <c r="AO21" s="20"/>
      <c r="AP21" s="27"/>
      <c r="AQ21" s="77"/>
      <c r="AR21" s="28"/>
      <c r="AS21" s="22"/>
      <c r="AT21" s="20"/>
      <c r="AU21" s="23"/>
      <c r="AV21" s="23"/>
      <c r="AW21" s="23"/>
      <c r="AX21" s="23"/>
      <c r="AY21" s="34"/>
      <c r="AZ21" s="21"/>
      <c r="BA21" s="23"/>
      <c r="BB21" s="23"/>
      <c r="BC21" s="23"/>
      <c r="BD21" s="20"/>
      <c r="BE21" s="21"/>
      <c r="BF21" s="23"/>
      <c r="BG21" s="23"/>
      <c r="BH21" s="23"/>
      <c r="BI21" s="20"/>
      <c r="BJ21" s="21"/>
      <c r="BK21" s="22"/>
      <c r="BL21" s="23"/>
      <c r="BM21" s="23"/>
      <c r="BN21" s="20"/>
      <c r="BO21" s="24"/>
      <c r="BR21" s="443"/>
      <c r="BS21" s="443"/>
      <c r="BT21" s="441"/>
    </row>
    <row r="22" spans="1:72" ht="13.5" hidden="1" thickBot="1">
      <c r="A22" s="74"/>
      <c r="B22" s="78"/>
      <c r="C22" s="76"/>
      <c r="D22" s="30"/>
      <c r="E22" s="29"/>
      <c r="F22" s="23"/>
      <c r="G22" s="70"/>
      <c r="H22" s="20"/>
      <c r="I22" s="28"/>
      <c r="J22" s="28"/>
      <c r="K22" s="23"/>
      <c r="L22" s="23"/>
      <c r="M22" s="20"/>
      <c r="N22" s="27"/>
      <c r="O22" s="28"/>
      <c r="P22" s="28"/>
      <c r="Q22" s="28"/>
      <c r="R22" s="20"/>
      <c r="S22" s="27"/>
      <c r="T22" s="28"/>
      <c r="U22" s="23"/>
      <c r="V22" s="70"/>
      <c r="W22" s="20"/>
      <c r="X22" s="27"/>
      <c r="Y22" s="28"/>
      <c r="Z22" s="29"/>
      <c r="AA22" s="23"/>
      <c r="AB22" s="20"/>
      <c r="AC22" s="23"/>
      <c r="AD22" s="23"/>
      <c r="AE22" s="23"/>
      <c r="AF22" s="23"/>
      <c r="AG22" s="23"/>
      <c r="AH22" s="23"/>
      <c r="AI22" s="23"/>
      <c r="AJ22" s="23"/>
      <c r="AK22" s="30"/>
      <c r="AL22" s="31"/>
      <c r="AM22" s="28"/>
      <c r="AN22" s="29"/>
      <c r="AO22" s="20"/>
      <c r="AP22" s="27"/>
      <c r="AQ22" s="77"/>
      <c r="AR22" s="28"/>
      <c r="AS22" s="22"/>
      <c r="AT22" s="20"/>
      <c r="AU22" s="23"/>
      <c r="AV22" s="23"/>
      <c r="AW22" s="23"/>
      <c r="AX22" s="23"/>
      <c r="AY22" s="34"/>
      <c r="AZ22" s="21"/>
      <c r="BA22" s="23"/>
      <c r="BB22" s="23"/>
      <c r="BC22" s="23"/>
      <c r="BD22" s="20"/>
      <c r="BE22" s="21"/>
      <c r="BF22" s="23"/>
      <c r="BG22" s="23"/>
      <c r="BH22" s="23"/>
      <c r="BI22" s="20"/>
      <c r="BJ22" s="21"/>
      <c r="BK22" s="22"/>
      <c r="BL22" s="23"/>
      <c r="BM22" s="23"/>
      <c r="BN22" s="20"/>
      <c r="BO22" s="24"/>
      <c r="BR22" s="443"/>
      <c r="BS22" s="443"/>
      <c r="BT22" s="441"/>
    </row>
    <row r="23" spans="1:72" ht="13.5" hidden="1" thickBot="1">
      <c r="A23" s="74"/>
      <c r="B23" s="78"/>
      <c r="C23" s="278"/>
      <c r="D23" s="39"/>
      <c r="E23" s="37"/>
      <c r="F23" s="32"/>
      <c r="G23" s="79"/>
      <c r="H23" s="33"/>
      <c r="I23" s="28"/>
      <c r="J23" s="28"/>
      <c r="K23" s="23"/>
      <c r="L23" s="23"/>
      <c r="M23" s="20"/>
      <c r="N23" s="44"/>
      <c r="O23" s="43"/>
      <c r="P23" s="43"/>
      <c r="Q23" s="43"/>
      <c r="R23" s="20"/>
      <c r="S23" s="44"/>
      <c r="T23" s="43"/>
      <c r="U23" s="32"/>
      <c r="V23" s="70"/>
      <c r="W23" s="33"/>
      <c r="X23" s="27"/>
      <c r="Y23" s="28"/>
      <c r="Z23" s="29"/>
      <c r="AA23" s="23"/>
      <c r="AB23" s="20"/>
      <c r="AC23" s="23"/>
      <c r="AD23" s="23"/>
      <c r="AE23" s="23"/>
      <c r="AF23" s="23"/>
      <c r="AG23" s="23"/>
      <c r="AH23" s="23"/>
      <c r="AI23" s="23"/>
      <c r="AJ23" s="23"/>
      <c r="AK23" s="30"/>
      <c r="AL23" s="31"/>
      <c r="AM23" s="28"/>
      <c r="AN23" s="29"/>
      <c r="AO23" s="20"/>
      <c r="AP23" s="27"/>
      <c r="AQ23" s="77"/>
      <c r="AR23" s="28"/>
      <c r="AS23" s="22"/>
      <c r="AT23" s="20"/>
      <c r="AU23" s="23"/>
      <c r="AV23" s="23"/>
      <c r="AW23" s="23"/>
      <c r="AX23" s="23"/>
      <c r="AY23" s="34"/>
      <c r="AZ23" s="21"/>
      <c r="BA23" s="23"/>
      <c r="BB23" s="23"/>
      <c r="BC23" s="23"/>
      <c r="BD23" s="20"/>
      <c r="BE23" s="21"/>
      <c r="BF23" s="23"/>
      <c r="BG23" s="23"/>
      <c r="BH23" s="23"/>
      <c r="BI23" s="20"/>
      <c r="BJ23" s="21"/>
      <c r="BK23" s="22"/>
      <c r="BL23" s="23"/>
      <c r="BM23" s="23"/>
      <c r="BN23" s="20"/>
      <c r="BO23" s="24"/>
      <c r="BR23" s="443"/>
      <c r="BS23" s="443"/>
      <c r="BT23" s="441"/>
    </row>
    <row r="24" spans="1:72" ht="63.75">
      <c r="A24" s="74"/>
      <c r="B24" s="275" t="s">
        <v>1</v>
      </c>
      <c r="C24" s="153" t="s">
        <v>2</v>
      </c>
      <c r="D24" s="29">
        <v>652.08399999999995</v>
      </c>
      <c r="E24" s="28">
        <v>0</v>
      </c>
      <c r="F24" s="23">
        <v>0</v>
      </c>
      <c r="G24" s="80">
        <v>0</v>
      </c>
      <c r="H24" s="33">
        <f>SUM(D24:G24)</f>
        <v>652.08399999999995</v>
      </c>
      <c r="I24" s="28"/>
      <c r="J24" s="28"/>
      <c r="K24" s="23"/>
      <c r="L24" s="23"/>
      <c r="M24" s="20"/>
      <c r="N24" s="27"/>
      <c r="O24" s="28"/>
      <c r="P24" s="28"/>
      <c r="Q24" s="28"/>
      <c r="R24" s="20"/>
      <c r="S24" s="27"/>
      <c r="T24" s="28"/>
      <c r="U24" s="23"/>
      <c r="V24" s="70"/>
      <c r="W24" s="20"/>
      <c r="X24" s="27"/>
      <c r="Y24" s="28"/>
      <c r="Z24" s="29"/>
      <c r="AA24" s="23"/>
      <c r="AB24" s="20"/>
      <c r="AC24" s="23"/>
      <c r="AD24" s="23"/>
      <c r="AE24" s="23"/>
      <c r="AF24" s="23"/>
      <c r="AG24" s="23"/>
      <c r="AH24" s="23"/>
      <c r="AI24" s="23"/>
      <c r="AJ24" s="23"/>
      <c r="AK24" s="30"/>
      <c r="AL24" s="31"/>
      <c r="AM24" s="28"/>
      <c r="AN24" s="29"/>
      <c r="AO24" s="20"/>
      <c r="AP24" s="27"/>
      <c r="AQ24" s="77"/>
      <c r="AR24" s="28"/>
      <c r="AS24" s="22"/>
      <c r="AT24" s="20"/>
      <c r="AU24" s="23"/>
      <c r="AV24" s="23"/>
      <c r="AW24" s="23"/>
      <c r="AX24" s="23"/>
      <c r="AY24" s="34"/>
      <c r="AZ24" s="21">
        <f>D24*AZ$10</f>
        <v>3971.1915599999998</v>
      </c>
      <c r="BA24" s="23">
        <f t="shared" ref="BA24:BC25" si="4">AV24*BA$10</f>
        <v>0</v>
      </c>
      <c r="BB24" s="23">
        <f t="shared" si="4"/>
        <v>0</v>
      </c>
      <c r="BC24" s="22">
        <f t="shared" si="4"/>
        <v>0</v>
      </c>
      <c r="BD24" s="20">
        <f>SUM(AZ24:BC24)</f>
        <v>3971.1915599999998</v>
      </c>
      <c r="BE24" s="21">
        <f t="shared" ref="BE24:BH25" si="5">AZ24*BE$10</f>
        <v>4269.0309269999998</v>
      </c>
      <c r="BF24" s="22">
        <f t="shared" si="5"/>
        <v>0</v>
      </c>
      <c r="BG24" s="23">
        <f t="shared" si="5"/>
        <v>0</v>
      </c>
      <c r="BH24" s="22">
        <f t="shared" si="5"/>
        <v>0</v>
      </c>
      <c r="BI24" s="20">
        <f>SUM(BE24:BH24)</f>
        <v>4269.0309269999998</v>
      </c>
      <c r="BJ24" s="21"/>
      <c r="BK24" s="22"/>
      <c r="BL24" s="23"/>
      <c r="BM24" s="23"/>
      <c r="BN24" s="20"/>
      <c r="BO24" s="24"/>
      <c r="BR24" s="444"/>
      <c r="BS24" s="445"/>
      <c r="BT24" s="441"/>
    </row>
    <row r="25" spans="1:72" ht="15">
      <c r="A25" s="74"/>
      <c r="B25" s="275" t="s">
        <v>106</v>
      </c>
      <c r="C25" s="67" t="s">
        <v>107</v>
      </c>
      <c r="D25" s="29">
        <v>44.841000000000001</v>
      </c>
      <c r="E25" s="28">
        <v>0</v>
      </c>
      <c r="F25" s="28">
        <v>0</v>
      </c>
      <c r="G25" s="28">
        <v>0</v>
      </c>
      <c r="H25" s="20">
        <f>SUM(D25:G25)</f>
        <v>44.841000000000001</v>
      </c>
      <c r="I25" s="29"/>
      <c r="J25" s="28"/>
      <c r="K25" s="23"/>
      <c r="L25" s="23"/>
      <c r="M25" s="20"/>
      <c r="N25" s="44"/>
      <c r="O25" s="43"/>
      <c r="P25" s="43"/>
      <c r="Q25" s="43"/>
      <c r="R25" s="20"/>
      <c r="S25" s="44"/>
      <c r="T25" s="43"/>
      <c r="U25" s="32"/>
      <c r="V25" s="70"/>
      <c r="W25" s="33"/>
      <c r="X25" s="27"/>
      <c r="Y25" s="28"/>
      <c r="Z25" s="29"/>
      <c r="AA25" s="23"/>
      <c r="AB25" s="20"/>
      <c r="AC25" s="23"/>
      <c r="AD25" s="23"/>
      <c r="AE25" s="23"/>
      <c r="AF25" s="23"/>
      <c r="AG25" s="23"/>
      <c r="AH25" s="23"/>
      <c r="AI25" s="23"/>
      <c r="AJ25" s="23"/>
      <c r="AK25" s="30"/>
      <c r="AL25" s="31"/>
      <c r="AM25" s="28"/>
      <c r="AN25" s="29"/>
      <c r="AO25" s="20"/>
      <c r="AP25" s="44"/>
      <c r="AQ25" s="81"/>
      <c r="AR25" s="28"/>
      <c r="AS25" s="46"/>
      <c r="AT25" s="20"/>
      <c r="AU25" s="23"/>
      <c r="AV25" s="23"/>
      <c r="AW25" s="23"/>
      <c r="AX25" s="23"/>
      <c r="AY25" s="34"/>
      <c r="AZ25" s="21">
        <f>D25*AZ$10</f>
        <v>273.08168999999998</v>
      </c>
      <c r="BA25" s="23">
        <f t="shared" si="4"/>
        <v>0</v>
      </c>
      <c r="BB25" s="23">
        <f t="shared" si="4"/>
        <v>0</v>
      </c>
      <c r="BC25" s="22">
        <f t="shared" si="4"/>
        <v>0</v>
      </c>
      <c r="BD25" s="20">
        <f>SUM(AZ25:BC25)</f>
        <v>273.08168999999998</v>
      </c>
      <c r="BE25" s="21">
        <f t="shared" si="5"/>
        <v>293.56281674999997</v>
      </c>
      <c r="BF25" s="22">
        <f t="shared" si="5"/>
        <v>0</v>
      </c>
      <c r="BG25" s="23">
        <f t="shared" si="5"/>
        <v>0</v>
      </c>
      <c r="BH25" s="22">
        <f t="shared" si="5"/>
        <v>0</v>
      </c>
      <c r="BI25" s="20">
        <f>SUM(BE25:BH25)</f>
        <v>293.56281674999997</v>
      </c>
      <c r="BJ25" s="21"/>
      <c r="BK25" s="22"/>
      <c r="BL25" s="23"/>
      <c r="BM25" s="23"/>
      <c r="BN25" s="20"/>
      <c r="BO25" s="24"/>
      <c r="BR25" s="444"/>
      <c r="BS25" s="444"/>
      <c r="BT25" s="441"/>
    </row>
    <row r="26" spans="1:72" ht="15">
      <c r="A26" s="74"/>
      <c r="B26" s="275" t="s">
        <v>108</v>
      </c>
      <c r="C26" s="175" t="s">
        <v>3</v>
      </c>
      <c r="D26" s="29">
        <v>123.081</v>
      </c>
      <c r="E26" s="28">
        <v>0</v>
      </c>
      <c r="F26" s="28">
        <v>0</v>
      </c>
      <c r="G26" s="28">
        <v>0</v>
      </c>
      <c r="H26" s="23">
        <f t="shared" ref="H26:H32" si="6">SUM(D26:G26)</f>
        <v>123.081</v>
      </c>
      <c r="I26" s="29"/>
      <c r="J26" s="28"/>
      <c r="K26" s="23"/>
      <c r="L26" s="23"/>
      <c r="M26" s="20">
        <f t="shared" ref="M26:M32" si="7">SUM(I26:L26)</f>
        <v>0</v>
      </c>
      <c r="N26" s="44">
        <f t="shared" ref="N26:Q29" si="8">D26-I26</f>
        <v>123.081</v>
      </c>
      <c r="O26" s="43">
        <f t="shared" si="8"/>
        <v>0</v>
      </c>
      <c r="P26" s="43">
        <f t="shared" si="8"/>
        <v>0</v>
      </c>
      <c r="Q26" s="43">
        <f t="shared" si="8"/>
        <v>0</v>
      </c>
      <c r="R26" s="20">
        <f t="shared" ref="R26:R32" si="9">SUM(N26:Q26)</f>
        <v>123.081</v>
      </c>
      <c r="S26" s="44">
        <v>0</v>
      </c>
      <c r="T26" s="43">
        <v>0</v>
      </c>
      <c r="U26" s="32">
        <v>0</v>
      </c>
      <c r="V26" s="70">
        <v>0</v>
      </c>
      <c r="W26" s="33">
        <f>SUM(S26:V26)</f>
        <v>0</v>
      </c>
      <c r="X26" s="27">
        <v>0</v>
      </c>
      <c r="Y26" s="28">
        <v>0</v>
      </c>
      <c r="Z26" s="29">
        <v>0</v>
      </c>
      <c r="AA26" s="23">
        <v>0</v>
      </c>
      <c r="AB26" s="20">
        <f>SUM(X26:AA26)</f>
        <v>0</v>
      </c>
      <c r="AC26" s="23"/>
      <c r="AD26" s="23"/>
      <c r="AE26" s="23"/>
      <c r="AF26" s="23"/>
      <c r="AG26" s="23"/>
      <c r="AH26" s="23"/>
      <c r="AI26" s="23"/>
      <c r="AJ26" s="23"/>
      <c r="AK26" s="30">
        <v>0</v>
      </c>
      <c r="AL26" s="31">
        <v>0</v>
      </c>
      <c r="AM26" s="28">
        <v>0</v>
      </c>
      <c r="AN26" s="29">
        <v>0</v>
      </c>
      <c r="AO26" s="20">
        <f t="shared" ref="AO26:AO32" si="10">SUM(AK26:AN26)</f>
        <v>0</v>
      </c>
      <c r="AP26" s="44">
        <v>0</v>
      </c>
      <c r="AQ26" s="81">
        <v>0</v>
      </c>
      <c r="AR26" s="28">
        <v>0</v>
      </c>
      <c r="AS26" s="46">
        <v>0</v>
      </c>
      <c r="AT26" s="20">
        <f t="shared" ref="AT26:AT32" si="11">SUM(AP26:AS26)</f>
        <v>0</v>
      </c>
      <c r="AU26" s="23">
        <f t="shared" ref="AU26:AX29" si="12">D26-AK26</f>
        <v>123.081</v>
      </c>
      <c r="AV26" s="23">
        <f t="shared" si="12"/>
        <v>0</v>
      </c>
      <c r="AW26" s="23">
        <f t="shared" si="12"/>
        <v>0</v>
      </c>
      <c r="AX26" s="23">
        <f t="shared" si="12"/>
        <v>0</v>
      </c>
      <c r="AY26" s="34">
        <f t="shared" ref="AY26:AY32" si="13">SUM(AU26:AX26)</f>
        <v>123.081</v>
      </c>
      <c r="AZ26" s="21">
        <f>AU26*AZ10</f>
        <v>749.56329000000005</v>
      </c>
      <c r="BA26" s="23">
        <f>AV26*BA10</f>
        <v>0</v>
      </c>
      <c r="BB26" s="23">
        <f>AW26*BB10</f>
        <v>0</v>
      </c>
      <c r="BC26" s="23">
        <f>AX26*BC10</f>
        <v>0</v>
      </c>
      <c r="BD26" s="20">
        <f t="shared" ref="BD26:BD32" si="14">SUM(AZ26:BC26)</f>
        <v>749.56329000000005</v>
      </c>
      <c r="BE26" s="21">
        <f>AZ26*BE10</f>
        <v>805.78053675000001</v>
      </c>
      <c r="BF26" s="23">
        <f>BA26*BF10</f>
        <v>0</v>
      </c>
      <c r="BG26" s="23">
        <f>BB26*BG10</f>
        <v>0</v>
      </c>
      <c r="BH26" s="23">
        <f>BC26*BH10</f>
        <v>0</v>
      </c>
      <c r="BI26" s="20">
        <f t="shared" ref="BI26:BI32" si="15">SUM(BE26:BH26)</f>
        <v>805.78053675000001</v>
      </c>
      <c r="BJ26" s="21">
        <f t="shared" ref="BJ26:BM29" si="16">AP26+AZ26*1.13</f>
        <v>847.00651770000002</v>
      </c>
      <c r="BK26" s="22">
        <f t="shared" si="16"/>
        <v>0</v>
      </c>
      <c r="BL26" s="23">
        <f t="shared" si="16"/>
        <v>0</v>
      </c>
      <c r="BM26" s="23">
        <f t="shared" si="16"/>
        <v>0</v>
      </c>
      <c r="BN26" s="20">
        <f t="shared" ref="BN26:BN32" si="17">SUM(BJ26:BM26)</f>
        <v>847.00651770000002</v>
      </c>
      <c r="BO26" s="24"/>
      <c r="BR26" s="444"/>
      <c r="BS26" s="445"/>
      <c r="BT26" s="441"/>
    </row>
    <row r="27" spans="1:72" ht="25.5">
      <c r="A27" s="74"/>
      <c r="B27" s="275" t="s">
        <v>109</v>
      </c>
      <c r="C27" s="175" t="s">
        <v>4</v>
      </c>
      <c r="D27" s="29">
        <v>0</v>
      </c>
      <c r="E27" s="29">
        <v>78.554000000000002</v>
      </c>
      <c r="F27" s="23">
        <v>23.196000000000002</v>
      </c>
      <c r="G27" s="70">
        <v>0</v>
      </c>
      <c r="H27" s="20">
        <f t="shared" si="6"/>
        <v>101.75</v>
      </c>
      <c r="I27" s="28"/>
      <c r="J27" s="28"/>
      <c r="K27" s="23"/>
      <c r="L27" s="23"/>
      <c r="M27" s="20">
        <f t="shared" si="7"/>
        <v>0</v>
      </c>
      <c r="N27" s="27">
        <f t="shared" si="8"/>
        <v>0</v>
      </c>
      <c r="O27" s="28">
        <f t="shared" si="8"/>
        <v>78.554000000000002</v>
      </c>
      <c r="P27" s="28">
        <f t="shared" si="8"/>
        <v>23.196000000000002</v>
      </c>
      <c r="Q27" s="28">
        <f t="shared" si="8"/>
        <v>0</v>
      </c>
      <c r="R27" s="20">
        <f t="shared" si="9"/>
        <v>101.75</v>
      </c>
      <c r="S27" s="27">
        <v>0</v>
      </c>
      <c r="T27" s="28">
        <v>0</v>
      </c>
      <c r="U27" s="23">
        <v>0</v>
      </c>
      <c r="V27" s="70">
        <v>0</v>
      </c>
      <c r="W27" s="20">
        <f>SUM(S27:V27)</f>
        <v>0</v>
      </c>
      <c r="X27" s="27">
        <v>0</v>
      </c>
      <c r="Y27" s="28">
        <v>0</v>
      </c>
      <c r="Z27" s="29">
        <v>0</v>
      </c>
      <c r="AA27" s="23">
        <v>0</v>
      </c>
      <c r="AB27" s="20">
        <f>SUM(X27:AA27)</f>
        <v>0</v>
      </c>
      <c r="AC27" s="23"/>
      <c r="AD27" s="23"/>
      <c r="AE27" s="23"/>
      <c r="AF27" s="23"/>
      <c r="AG27" s="23"/>
      <c r="AH27" s="23"/>
      <c r="AI27" s="23"/>
      <c r="AJ27" s="23"/>
      <c r="AK27" s="30">
        <v>0</v>
      </c>
      <c r="AL27" s="31">
        <v>0</v>
      </c>
      <c r="AM27" s="28">
        <v>0</v>
      </c>
      <c r="AN27" s="29">
        <v>0</v>
      </c>
      <c r="AO27" s="20">
        <f t="shared" si="10"/>
        <v>0</v>
      </c>
      <c r="AP27" s="27">
        <v>0</v>
      </c>
      <c r="AQ27" s="77">
        <v>0</v>
      </c>
      <c r="AR27" s="28">
        <v>0</v>
      </c>
      <c r="AS27" s="22">
        <v>0</v>
      </c>
      <c r="AT27" s="20">
        <f t="shared" si="11"/>
        <v>0</v>
      </c>
      <c r="AU27" s="23">
        <f t="shared" si="12"/>
        <v>0</v>
      </c>
      <c r="AV27" s="23">
        <f t="shared" si="12"/>
        <v>78.554000000000002</v>
      </c>
      <c r="AW27" s="23">
        <f t="shared" si="12"/>
        <v>23.196000000000002</v>
      </c>
      <c r="AX27" s="23">
        <f t="shared" si="12"/>
        <v>0</v>
      </c>
      <c r="AY27" s="34">
        <f t="shared" si="13"/>
        <v>101.75</v>
      </c>
      <c r="AZ27" s="21">
        <f>AU27*AZ10</f>
        <v>0</v>
      </c>
      <c r="BA27" s="23">
        <f>AV27*BA10</f>
        <v>478.39386000000002</v>
      </c>
      <c r="BB27" s="23">
        <f>AW27*BB10</f>
        <v>70.979759999999999</v>
      </c>
      <c r="BC27" s="23">
        <f>AX27*BC10</f>
        <v>0</v>
      </c>
      <c r="BD27" s="20">
        <f t="shared" si="14"/>
        <v>549.37362000000007</v>
      </c>
      <c r="BE27" s="21">
        <f>AZ27*BE10</f>
        <v>0</v>
      </c>
      <c r="BF27" s="23">
        <f>BA27*BF10</f>
        <v>514.27339949999998</v>
      </c>
      <c r="BG27" s="23">
        <f>BB27*BG10</f>
        <v>76.303241999999997</v>
      </c>
      <c r="BH27" s="23">
        <f>BC27*BH10</f>
        <v>0</v>
      </c>
      <c r="BI27" s="20">
        <f t="shared" si="15"/>
        <v>590.57664149999994</v>
      </c>
      <c r="BJ27" s="20">
        <f>SUM(BF27:BI27)</f>
        <v>1181.1532829999999</v>
      </c>
      <c r="BK27" s="20">
        <f>SUM(BG27:BJ27)</f>
        <v>1848.0331664999999</v>
      </c>
      <c r="BL27" s="20">
        <f>SUM(BH27:BK27)</f>
        <v>3619.7630909999998</v>
      </c>
      <c r="BM27" s="20">
        <f>SUM(BI27:BL27)</f>
        <v>7239.5261819999996</v>
      </c>
      <c r="BN27" s="20">
        <f t="shared" si="17"/>
        <v>13888.475722499999</v>
      </c>
      <c r="BO27" s="20">
        <f>SUM(BK27:BN27)</f>
        <v>26595.798161999999</v>
      </c>
      <c r="BP27" s="20">
        <f>SUM(BL27:BO27)</f>
        <v>51343.563157500001</v>
      </c>
      <c r="BR27" s="444"/>
      <c r="BS27" s="445"/>
      <c r="BT27" s="441"/>
    </row>
    <row r="28" spans="1:72" ht="15">
      <c r="A28" s="74"/>
      <c r="B28" s="275" t="s">
        <v>110</v>
      </c>
      <c r="C28" s="175" t="s">
        <v>7</v>
      </c>
      <c r="D28" s="37">
        <v>0</v>
      </c>
      <c r="E28" s="37">
        <v>22.792000000000002</v>
      </c>
      <c r="F28" s="32">
        <v>18.998000000000001</v>
      </c>
      <c r="G28" s="70">
        <v>0</v>
      </c>
      <c r="H28" s="33">
        <f t="shared" si="6"/>
        <v>41.790000000000006</v>
      </c>
      <c r="I28" s="39">
        <v>0</v>
      </c>
      <c r="J28" s="37">
        <v>0</v>
      </c>
      <c r="K28" s="32">
        <v>0</v>
      </c>
      <c r="L28" s="70">
        <v>0</v>
      </c>
      <c r="M28" s="33">
        <f t="shared" si="7"/>
        <v>0</v>
      </c>
      <c r="N28" s="35">
        <f t="shared" si="8"/>
        <v>0</v>
      </c>
      <c r="O28" s="36">
        <f t="shared" si="8"/>
        <v>22.792000000000002</v>
      </c>
      <c r="P28" s="36">
        <f t="shared" si="8"/>
        <v>18.998000000000001</v>
      </c>
      <c r="Q28" s="36">
        <f t="shared" si="8"/>
        <v>0</v>
      </c>
      <c r="R28" s="69">
        <f t="shared" si="9"/>
        <v>41.790000000000006</v>
      </c>
      <c r="S28" s="44"/>
      <c r="T28" s="43"/>
      <c r="U28" s="32"/>
      <c r="V28" s="70"/>
      <c r="W28" s="33"/>
      <c r="X28" s="35"/>
      <c r="Y28" s="36"/>
      <c r="Z28" s="72"/>
      <c r="AA28" s="38"/>
      <c r="AB28" s="69"/>
      <c r="AC28" s="38"/>
      <c r="AD28" s="38"/>
      <c r="AE28" s="38"/>
      <c r="AF28" s="38"/>
      <c r="AG28" s="38"/>
      <c r="AH28" s="38"/>
      <c r="AI28" s="38"/>
      <c r="AJ28" s="38"/>
      <c r="AK28" s="41">
        <v>0</v>
      </c>
      <c r="AL28" s="42">
        <v>0</v>
      </c>
      <c r="AM28" s="38">
        <v>0</v>
      </c>
      <c r="AN28" s="40">
        <v>0</v>
      </c>
      <c r="AO28" s="69">
        <f t="shared" si="10"/>
        <v>0</v>
      </c>
      <c r="AP28" s="35">
        <v>0</v>
      </c>
      <c r="AQ28" s="82">
        <v>0</v>
      </c>
      <c r="AR28" s="36">
        <v>0</v>
      </c>
      <c r="AS28" s="40">
        <v>0</v>
      </c>
      <c r="AT28" s="69">
        <f t="shared" si="11"/>
        <v>0</v>
      </c>
      <c r="AU28" s="38">
        <f t="shared" si="12"/>
        <v>0</v>
      </c>
      <c r="AV28" s="38">
        <f t="shared" si="12"/>
        <v>22.792000000000002</v>
      </c>
      <c r="AW28" s="38">
        <f t="shared" si="12"/>
        <v>18.998000000000001</v>
      </c>
      <c r="AX28" s="38">
        <f t="shared" si="12"/>
        <v>0</v>
      </c>
      <c r="AY28" s="45">
        <f t="shared" si="13"/>
        <v>41.790000000000006</v>
      </c>
      <c r="AZ28" s="71">
        <f>AU28*AZ10</f>
        <v>0</v>
      </c>
      <c r="BA28" s="23">
        <f>AV28*BA10</f>
        <v>138.80328</v>
      </c>
      <c r="BB28" s="23">
        <f>AW28*BB10</f>
        <v>58.133880000000005</v>
      </c>
      <c r="BC28" s="23">
        <f>AX28*BC10</f>
        <v>0</v>
      </c>
      <c r="BD28" s="20">
        <f t="shared" si="14"/>
        <v>196.93716000000001</v>
      </c>
      <c r="BE28" s="21">
        <f>AZ28*BE10</f>
        <v>0</v>
      </c>
      <c r="BF28" s="23">
        <f>BA28*BF10</f>
        <v>149.213526</v>
      </c>
      <c r="BG28" s="23">
        <f>BB28*BG10</f>
        <v>62.493921</v>
      </c>
      <c r="BH28" s="23">
        <f>BC28*BH10</f>
        <v>0</v>
      </c>
      <c r="BI28" s="20">
        <f t="shared" si="15"/>
        <v>211.707447</v>
      </c>
      <c r="BJ28" s="21">
        <f t="shared" si="16"/>
        <v>0</v>
      </c>
      <c r="BK28" s="22">
        <f t="shared" si="16"/>
        <v>156.84770639999999</v>
      </c>
      <c r="BL28" s="23">
        <f t="shared" si="16"/>
        <v>65.691284400000001</v>
      </c>
      <c r="BM28" s="23">
        <f t="shared" si="16"/>
        <v>0</v>
      </c>
      <c r="BN28" s="20">
        <f t="shared" si="17"/>
        <v>222.53899079999999</v>
      </c>
      <c r="BO28" s="83"/>
      <c r="BR28" s="444"/>
      <c r="BS28" s="445"/>
      <c r="BT28" s="441"/>
    </row>
    <row r="29" spans="1:72" ht="15">
      <c r="A29" s="74"/>
      <c r="B29" s="275" t="s">
        <v>5</v>
      </c>
      <c r="C29" s="175" t="s">
        <v>0</v>
      </c>
      <c r="D29" s="29">
        <v>0</v>
      </c>
      <c r="E29" s="29">
        <v>45.667000000000002</v>
      </c>
      <c r="F29" s="23">
        <v>14.221</v>
      </c>
      <c r="G29" s="70">
        <v>0</v>
      </c>
      <c r="H29" s="20">
        <f t="shared" si="6"/>
        <v>59.888000000000005</v>
      </c>
      <c r="I29" s="30">
        <v>0</v>
      </c>
      <c r="J29" s="29">
        <v>0</v>
      </c>
      <c r="K29" s="23">
        <v>0</v>
      </c>
      <c r="L29" s="80">
        <v>0</v>
      </c>
      <c r="M29" s="20">
        <f t="shared" si="7"/>
        <v>0</v>
      </c>
      <c r="N29" s="35">
        <f t="shared" si="8"/>
        <v>0</v>
      </c>
      <c r="O29" s="36">
        <f t="shared" si="8"/>
        <v>45.667000000000002</v>
      </c>
      <c r="P29" s="36">
        <f t="shared" si="8"/>
        <v>14.221</v>
      </c>
      <c r="Q29" s="36">
        <f t="shared" si="8"/>
        <v>0</v>
      </c>
      <c r="R29" s="20">
        <f t="shared" si="9"/>
        <v>59.888000000000005</v>
      </c>
      <c r="S29" s="27"/>
      <c r="T29" s="28"/>
      <c r="U29" s="23"/>
      <c r="V29" s="80"/>
      <c r="W29" s="20"/>
      <c r="X29" s="27"/>
      <c r="Y29" s="28"/>
      <c r="Z29" s="29"/>
      <c r="AA29" s="23"/>
      <c r="AB29" s="20"/>
      <c r="AC29" s="23"/>
      <c r="AD29" s="23"/>
      <c r="AE29" s="23"/>
      <c r="AF29" s="23"/>
      <c r="AG29" s="23"/>
      <c r="AH29" s="23"/>
      <c r="AI29" s="23"/>
      <c r="AJ29" s="23"/>
      <c r="AK29" s="41">
        <v>0</v>
      </c>
      <c r="AL29" s="72">
        <v>0</v>
      </c>
      <c r="AM29" s="38">
        <v>0</v>
      </c>
      <c r="AN29" s="38">
        <v>0</v>
      </c>
      <c r="AO29" s="20">
        <f t="shared" si="10"/>
        <v>0</v>
      </c>
      <c r="AP29" s="35">
        <v>0</v>
      </c>
      <c r="AQ29" s="82">
        <v>0</v>
      </c>
      <c r="AR29" s="28">
        <v>0</v>
      </c>
      <c r="AS29" s="40">
        <v>0</v>
      </c>
      <c r="AT29" s="20">
        <f t="shared" si="11"/>
        <v>0</v>
      </c>
      <c r="AU29" s="23">
        <f t="shared" si="12"/>
        <v>0</v>
      </c>
      <c r="AV29" s="23">
        <f t="shared" si="12"/>
        <v>45.667000000000002</v>
      </c>
      <c r="AW29" s="23">
        <f t="shared" si="12"/>
        <v>14.221</v>
      </c>
      <c r="AX29" s="23">
        <f t="shared" si="12"/>
        <v>0</v>
      </c>
      <c r="AY29" s="34">
        <f t="shared" si="13"/>
        <v>59.888000000000005</v>
      </c>
      <c r="AZ29" s="21">
        <f>AU29*AZ10</f>
        <v>0</v>
      </c>
      <c r="BA29" s="23">
        <f>AV29*BA10</f>
        <v>278.11203</v>
      </c>
      <c r="BB29" s="23">
        <f>AW29*BB$10</f>
        <v>43.516260000000003</v>
      </c>
      <c r="BC29" s="23">
        <f>AX29*BC$10</f>
        <v>0</v>
      </c>
      <c r="BD29" s="20">
        <f t="shared" si="14"/>
        <v>321.62828999999999</v>
      </c>
      <c r="BE29" s="21">
        <f>AZ29*BE10</f>
        <v>0</v>
      </c>
      <c r="BF29" s="23">
        <f>BA29*BF10</f>
        <v>298.97043224999999</v>
      </c>
      <c r="BG29" s="23">
        <f>BB29*BG10</f>
        <v>46.779979500000003</v>
      </c>
      <c r="BH29" s="23">
        <f>BC29*BH10</f>
        <v>0</v>
      </c>
      <c r="BI29" s="20">
        <f t="shared" si="15"/>
        <v>345.75041175000001</v>
      </c>
      <c r="BJ29" s="21">
        <f t="shared" si="16"/>
        <v>0</v>
      </c>
      <c r="BK29" s="22">
        <f t="shared" si="16"/>
        <v>314.26659389999998</v>
      </c>
      <c r="BL29" s="23">
        <f t="shared" si="16"/>
        <v>49.1733738</v>
      </c>
      <c r="BM29" s="23">
        <f t="shared" si="16"/>
        <v>0</v>
      </c>
      <c r="BN29" s="20">
        <f t="shared" si="17"/>
        <v>363.43996769999995</v>
      </c>
      <c r="BO29" s="83"/>
      <c r="BR29" s="444"/>
      <c r="BS29" s="445"/>
      <c r="BT29" s="441"/>
    </row>
    <row r="30" spans="1:72" ht="15">
      <c r="A30" s="74"/>
      <c r="B30" s="275" t="s">
        <v>111</v>
      </c>
      <c r="C30" s="175" t="s">
        <v>112</v>
      </c>
      <c r="D30" s="37">
        <v>0.32600000000000001</v>
      </c>
      <c r="E30" s="37">
        <v>1.1519999999999999</v>
      </c>
      <c r="F30" s="32"/>
      <c r="G30" s="70"/>
      <c r="H30" s="20">
        <f t="shared" si="6"/>
        <v>1.478</v>
      </c>
      <c r="I30" s="39"/>
      <c r="J30" s="37"/>
      <c r="K30" s="32"/>
      <c r="L30" s="70"/>
      <c r="M30" s="33"/>
      <c r="N30" s="35"/>
      <c r="O30" s="36"/>
      <c r="P30" s="36"/>
      <c r="Q30" s="36"/>
      <c r="R30" s="69"/>
      <c r="S30" s="44"/>
      <c r="T30" s="43"/>
      <c r="U30" s="32"/>
      <c r="V30" s="70"/>
      <c r="W30" s="33"/>
      <c r="X30" s="35"/>
      <c r="Y30" s="36"/>
      <c r="Z30" s="72"/>
      <c r="AA30" s="38"/>
      <c r="AB30" s="69"/>
      <c r="AC30" s="38"/>
      <c r="AD30" s="38"/>
      <c r="AE30" s="38"/>
      <c r="AF30" s="38"/>
      <c r="AG30" s="38"/>
      <c r="AH30" s="38"/>
      <c r="AI30" s="38"/>
      <c r="AJ30" s="38"/>
      <c r="AK30" s="41"/>
      <c r="AL30" s="42"/>
      <c r="AM30" s="38"/>
      <c r="AN30" s="40"/>
      <c r="AO30" s="69"/>
      <c r="AP30" s="35"/>
      <c r="AQ30" s="82"/>
      <c r="AR30" s="36"/>
      <c r="AS30" s="40"/>
      <c r="AT30" s="69"/>
      <c r="AU30" s="38"/>
      <c r="AV30" s="38"/>
      <c r="AW30" s="38"/>
      <c r="AX30" s="38"/>
      <c r="AY30" s="45"/>
      <c r="AZ30" s="21">
        <f>D30*AZ10</f>
        <v>1.9853400000000001</v>
      </c>
      <c r="BA30" s="23">
        <f>E30*BA10</f>
        <v>7.0156799999999997</v>
      </c>
      <c r="BB30" s="23">
        <f>AW30*BB$10</f>
        <v>0</v>
      </c>
      <c r="BC30" s="23">
        <f>AX30*BC$10</f>
        <v>0</v>
      </c>
      <c r="BD30" s="20">
        <f t="shared" si="14"/>
        <v>9.0010200000000005</v>
      </c>
      <c r="BE30" s="21">
        <f>AZ30*BE$10</f>
        <v>2.1342405000000002</v>
      </c>
      <c r="BF30" s="22">
        <f>BA30*BF$10</f>
        <v>7.5418559999999992</v>
      </c>
      <c r="BG30" s="23">
        <f>BB30*BG$10</f>
        <v>0</v>
      </c>
      <c r="BH30" s="22">
        <f>BC30*BH$10</f>
        <v>0</v>
      </c>
      <c r="BI30" s="20">
        <f t="shared" si="15"/>
        <v>9.6760964999999999</v>
      </c>
      <c r="BJ30" s="21"/>
      <c r="BK30" s="22"/>
      <c r="BL30" s="23"/>
      <c r="BM30" s="23"/>
      <c r="BN30" s="20"/>
      <c r="BO30" s="83"/>
      <c r="BR30" s="444"/>
      <c r="BS30" s="445"/>
      <c r="BT30" s="441"/>
    </row>
    <row r="31" spans="1:72" s="64" customFormat="1" ht="13.5" thickBot="1">
      <c r="A31" s="84"/>
      <c r="B31" s="276"/>
      <c r="C31" s="85" t="s">
        <v>41</v>
      </c>
      <c r="D31" s="88">
        <f>SUM(D20:D30)</f>
        <v>820.33199999999999</v>
      </c>
      <c r="E31" s="87">
        <f>SUM(E20:E30)</f>
        <v>148.16499999999999</v>
      </c>
      <c r="F31" s="87">
        <f>SUM(F20:F29)</f>
        <v>56.415000000000006</v>
      </c>
      <c r="G31" s="88">
        <f>SUM(G20:G29)</f>
        <v>0</v>
      </c>
      <c r="H31" s="89">
        <f>SUM(H24:H30)</f>
        <v>1024.912</v>
      </c>
      <c r="I31" s="86">
        <f>SUM(I20:I29)</f>
        <v>0</v>
      </c>
      <c r="J31" s="88">
        <f>SUM(J20:J29)</f>
        <v>0</v>
      </c>
      <c r="K31" s="86">
        <f>SUM(K20:K29)</f>
        <v>0</v>
      </c>
      <c r="L31" s="86">
        <f>SUM(L20:L29)</f>
        <v>0</v>
      </c>
      <c r="M31" s="89">
        <f t="shared" si="7"/>
        <v>0</v>
      </c>
      <c r="N31" s="90">
        <f>SUM(N20:N29)</f>
        <v>123.081</v>
      </c>
      <c r="O31" s="87">
        <f>SUM(O20:O29)</f>
        <v>147.01300000000001</v>
      </c>
      <c r="P31" s="87">
        <f>SUM(P20:P29)</f>
        <v>56.415000000000006</v>
      </c>
      <c r="Q31" s="87">
        <f>SUM(Q20:Q29)</f>
        <v>0</v>
      </c>
      <c r="R31" s="89">
        <f t="shared" si="9"/>
        <v>326.50900000000001</v>
      </c>
      <c r="S31" s="90">
        <f>SUM(S20:S29)</f>
        <v>0</v>
      </c>
      <c r="T31" s="87">
        <f>SUM(T20:T29)</f>
        <v>0</v>
      </c>
      <c r="U31" s="86">
        <f>SUM(U20:U29)</f>
        <v>0</v>
      </c>
      <c r="V31" s="86">
        <f>SUM(V20:V29)</f>
        <v>0</v>
      </c>
      <c r="W31" s="89">
        <f>SUM(S31:V31)</f>
        <v>0</v>
      </c>
      <c r="X31" s="90">
        <f>SUM(X20:X29)</f>
        <v>0</v>
      </c>
      <c r="Y31" s="87">
        <f>SUM(Y20:Y29)</f>
        <v>0</v>
      </c>
      <c r="Z31" s="88">
        <f>SUM(Z20:Z29)</f>
        <v>0</v>
      </c>
      <c r="AA31" s="86">
        <f>SUM(AA20:AA29)</f>
        <v>0</v>
      </c>
      <c r="AB31" s="89">
        <f>SUM(X31:AA31)</f>
        <v>0</v>
      </c>
      <c r="AC31" s="54">
        <f t="shared" ref="AC31:AJ31" si="18">AC20</f>
        <v>0</v>
      </c>
      <c r="AD31" s="56">
        <f t="shared" si="18"/>
        <v>0</v>
      </c>
      <c r="AE31" s="56">
        <f t="shared" si="18"/>
        <v>0</v>
      </c>
      <c r="AF31" s="91">
        <f t="shared" si="18"/>
        <v>0</v>
      </c>
      <c r="AG31" s="54">
        <f t="shared" si="18"/>
        <v>0</v>
      </c>
      <c r="AH31" s="56">
        <f t="shared" si="18"/>
        <v>0</v>
      </c>
      <c r="AI31" s="92">
        <f t="shared" si="18"/>
        <v>0</v>
      </c>
      <c r="AJ31" s="91">
        <f t="shared" si="18"/>
        <v>0</v>
      </c>
      <c r="AK31" s="86">
        <f>AK20+AK21</f>
        <v>0</v>
      </c>
      <c r="AL31" s="88">
        <f>SUM(AL20:AL29)</f>
        <v>0</v>
      </c>
      <c r="AM31" s="86">
        <f>SUM(AM20:AM29)</f>
        <v>0</v>
      </c>
      <c r="AN31" s="86">
        <f>SUM(AN20:AN29)</f>
        <v>0</v>
      </c>
      <c r="AO31" s="89">
        <f t="shared" si="10"/>
        <v>0</v>
      </c>
      <c r="AP31" s="90">
        <f>SUM(AP20:AP29)</f>
        <v>0</v>
      </c>
      <c r="AQ31" s="93">
        <f>SUM(AQ20:AQ29)</f>
        <v>0</v>
      </c>
      <c r="AR31" s="87">
        <f>SUM(AR20:AR29)</f>
        <v>0</v>
      </c>
      <c r="AS31" s="88">
        <f>SUM(AS20:AS29)</f>
        <v>0</v>
      </c>
      <c r="AT31" s="89">
        <f t="shared" si="11"/>
        <v>0</v>
      </c>
      <c r="AU31" s="86">
        <f>SUM(AU20:AU29)</f>
        <v>123.081</v>
      </c>
      <c r="AV31" s="94">
        <f>SUM(AV20:AV29)</f>
        <v>147.01300000000001</v>
      </c>
      <c r="AW31" s="87">
        <f>SUM(AW20:AW29)</f>
        <v>56.415000000000006</v>
      </c>
      <c r="AX31" s="87">
        <f>SUM(AX20:AX29)</f>
        <v>0</v>
      </c>
      <c r="AY31" s="95">
        <f t="shared" si="13"/>
        <v>326.50900000000001</v>
      </c>
      <c r="AZ31" s="86">
        <f>SUM(AZ20:AZ29)</f>
        <v>4993.8365400000002</v>
      </c>
      <c r="BA31" s="88">
        <f>SUM(BA20:BA29)</f>
        <v>895.30916999999999</v>
      </c>
      <c r="BB31" s="87">
        <f>SUM(BB20:BB29)</f>
        <v>172.62990000000002</v>
      </c>
      <c r="BC31" s="88">
        <f>SUM(BC20:BC29)</f>
        <v>0</v>
      </c>
      <c r="BD31" s="89">
        <f t="shared" si="14"/>
        <v>6061.7756100000006</v>
      </c>
      <c r="BE31" s="86">
        <f>SUM(BE20:BE30)</f>
        <v>5370.5085209999997</v>
      </c>
      <c r="BF31" s="86">
        <f>SUM(BF20:BF30)</f>
        <v>969.99921375000008</v>
      </c>
      <c r="BG31" s="86">
        <f>SUM(BG20:BG30)</f>
        <v>185.57714250000001</v>
      </c>
      <c r="BH31" s="86">
        <f>SUM(BH20:BH30)</f>
        <v>0</v>
      </c>
      <c r="BI31" s="89">
        <f t="shared" si="15"/>
        <v>6526.0848772500003</v>
      </c>
      <c r="BJ31" s="86">
        <f>SUM(BJ20:BJ29)</f>
        <v>2028.1598006999998</v>
      </c>
      <c r="BK31" s="87">
        <f>SUM(BK20:BK29)</f>
        <v>2319.1474667999996</v>
      </c>
      <c r="BL31" s="88">
        <f>SUM(BL20:BL29)</f>
        <v>3734.6277491999995</v>
      </c>
      <c r="BM31" s="86">
        <f>SUM(BM20:BM29)</f>
        <v>7239.5261819999996</v>
      </c>
      <c r="BN31" s="89">
        <f t="shared" si="17"/>
        <v>15321.461198699999</v>
      </c>
      <c r="BO31" s="63"/>
      <c r="BR31" s="446"/>
      <c r="BS31" s="446"/>
      <c r="BT31" s="442"/>
    </row>
    <row r="32" spans="1:72" s="64" customFormat="1" ht="19.5" customHeight="1" thickBot="1">
      <c r="A32" s="96"/>
      <c r="B32" s="277"/>
      <c r="C32" s="97" t="s">
        <v>42</v>
      </c>
      <c r="D32" s="99">
        <f>D18+D31</f>
        <v>820.33199999999999</v>
      </c>
      <c r="E32" s="99">
        <f>E18+E31</f>
        <v>148.16499999999999</v>
      </c>
      <c r="F32" s="99">
        <f>F18+F31</f>
        <v>56.415000000000006</v>
      </c>
      <c r="G32" s="99">
        <f>G18+G31</f>
        <v>0</v>
      </c>
      <c r="H32" s="61">
        <f t="shared" si="6"/>
        <v>1024.912</v>
      </c>
      <c r="I32" s="99">
        <f>I18+I31</f>
        <v>0</v>
      </c>
      <c r="J32" s="99">
        <f>J18+J31</f>
        <v>0</v>
      </c>
      <c r="K32" s="99">
        <f>K18+K31</f>
        <v>0</v>
      </c>
      <c r="L32" s="99">
        <f>L18+L31</f>
        <v>0</v>
      </c>
      <c r="M32" s="100">
        <f t="shared" si="7"/>
        <v>0</v>
      </c>
      <c r="N32" s="99">
        <f>N18+N31</f>
        <v>123.081</v>
      </c>
      <c r="O32" s="99">
        <f>O18+O31</f>
        <v>147.01300000000001</v>
      </c>
      <c r="P32" s="101">
        <f>P18+P31</f>
        <v>56.415000000000006</v>
      </c>
      <c r="Q32" s="102">
        <f>Q18+Q31</f>
        <v>0</v>
      </c>
      <c r="R32" s="100">
        <f t="shared" si="9"/>
        <v>326.50900000000001</v>
      </c>
      <c r="S32" s="99">
        <f>S18+S31</f>
        <v>0</v>
      </c>
      <c r="T32" s="99">
        <f>T18+T31</f>
        <v>0</v>
      </c>
      <c r="U32" s="99">
        <f>U18+U31</f>
        <v>0</v>
      </c>
      <c r="V32" s="99">
        <f>V18+V31</f>
        <v>0</v>
      </c>
      <c r="W32" s="100">
        <f>SUM(S32:V32)</f>
        <v>0</v>
      </c>
      <c r="X32" s="101">
        <f>X18+X31</f>
        <v>0</v>
      </c>
      <c r="Y32" s="102">
        <f>Y18+Y31</f>
        <v>0</v>
      </c>
      <c r="Z32" s="99">
        <f>Z18+Z31</f>
        <v>0</v>
      </c>
      <c r="AA32" s="99">
        <f>AA18+AA31</f>
        <v>0</v>
      </c>
      <c r="AB32" s="100">
        <f>SUM(X32:AA32)</f>
        <v>0</v>
      </c>
      <c r="AC32" s="103" t="e">
        <f>#REF!+AC31</f>
        <v>#REF!</v>
      </c>
      <c r="AD32" s="92" t="e">
        <f>#REF!+AD31</f>
        <v>#REF!</v>
      </c>
      <c r="AE32" s="92" t="e">
        <f>#REF!+AE31</f>
        <v>#REF!</v>
      </c>
      <c r="AF32" s="104" t="e">
        <f>#REF!+AF31</f>
        <v>#REF!</v>
      </c>
      <c r="AG32" s="103" t="e">
        <f>#REF!+AG31</f>
        <v>#REF!</v>
      </c>
      <c r="AH32" s="92" t="e">
        <f>#REF!+AH31</f>
        <v>#REF!</v>
      </c>
      <c r="AI32" s="92" t="e">
        <f>#REF!+AI31</f>
        <v>#REF!</v>
      </c>
      <c r="AJ32" s="104" t="e">
        <f>#REF!+AJ31</f>
        <v>#REF!</v>
      </c>
      <c r="AK32" s="98">
        <f>AK18+AK31</f>
        <v>0</v>
      </c>
      <c r="AL32" s="99">
        <f>AL18+AL31</f>
        <v>0</v>
      </c>
      <c r="AM32" s="99">
        <f>AM18+AM31</f>
        <v>0</v>
      </c>
      <c r="AN32" s="99">
        <f>AN18+AN31</f>
        <v>0</v>
      </c>
      <c r="AO32" s="100">
        <f t="shared" si="10"/>
        <v>0</v>
      </c>
      <c r="AP32" s="101">
        <f>AP18+AP31</f>
        <v>0</v>
      </c>
      <c r="AQ32" s="102">
        <f>AQ18+AQ31</f>
        <v>0</v>
      </c>
      <c r="AR32" s="99">
        <f>AR18+AR31</f>
        <v>0</v>
      </c>
      <c r="AS32" s="99">
        <f>AS18+AS31</f>
        <v>0</v>
      </c>
      <c r="AT32" s="100">
        <f t="shared" si="11"/>
        <v>0</v>
      </c>
      <c r="AU32" s="98">
        <f>AU18+AU31</f>
        <v>123.081</v>
      </c>
      <c r="AV32" s="99">
        <f>AV18+AV31</f>
        <v>147.01300000000001</v>
      </c>
      <c r="AW32" s="99">
        <f>AW18+AW31</f>
        <v>56.415000000000006</v>
      </c>
      <c r="AX32" s="102">
        <f>AX18+AX31</f>
        <v>0</v>
      </c>
      <c r="AY32" s="105">
        <f t="shared" si="13"/>
        <v>326.50900000000001</v>
      </c>
      <c r="AZ32" s="99">
        <f>AZ18+AZ31</f>
        <v>4993.8365400000002</v>
      </c>
      <c r="BA32" s="99">
        <f>BA18+BA31</f>
        <v>895.30916999999999</v>
      </c>
      <c r="BB32" s="99">
        <f>BB18+BB31</f>
        <v>172.62990000000002</v>
      </c>
      <c r="BC32" s="99">
        <f>BC18+BC31</f>
        <v>0</v>
      </c>
      <c r="BD32" s="100">
        <f t="shared" si="14"/>
        <v>6061.7756100000006</v>
      </c>
      <c r="BE32" s="99">
        <f>BE18+BE31</f>
        <v>5370.5085209999997</v>
      </c>
      <c r="BF32" s="99">
        <f>BF18+BF31</f>
        <v>969.99921375000008</v>
      </c>
      <c r="BG32" s="99">
        <f>BG18+BG31</f>
        <v>185.57714250000001</v>
      </c>
      <c r="BH32" s="99">
        <f>BH18+BH31</f>
        <v>0</v>
      </c>
      <c r="BI32" s="100">
        <f t="shared" si="15"/>
        <v>6526.0848772500003</v>
      </c>
      <c r="BJ32" s="98">
        <f>BJ18+BJ31</f>
        <v>2028.1598006999998</v>
      </c>
      <c r="BK32" s="99">
        <f>BK18+BK31</f>
        <v>2319.1474667999996</v>
      </c>
      <c r="BL32" s="99">
        <f>BL18+BL31</f>
        <v>3734.6277491999995</v>
      </c>
      <c r="BM32" s="99">
        <f>BM18+BM31</f>
        <v>7239.5261819999996</v>
      </c>
      <c r="BN32" s="61">
        <f t="shared" si="17"/>
        <v>15321.461198699999</v>
      </c>
      <c r="BO32" s="63"/>
      <c r="BQ32" s="374"/>
      <c r="BR32" s="446"/>
      <c r="BS32" s="446"/>
      <c r="BT32" s="442"/>
    </row>
    <row r="33" spans="1:72" ht="0.75" customHeight="1" thickBot="1">
      <c r="A33" s="437" t="s">
        <v>43</v>
      </c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29"/>
      <c r="AA33" s="429"/>
      <c r="AB33" s="429"/>
      <c r="AC33" s="429"/>
      <c r="AD33" s="429"/>
      <c r="AE33" s="429"/>
      <c r="AF33" s="429"/>
      <c r="AG33" s="429"/>
      <c r="AH33" s="429"/>
      <c r="AI33" s="429"/>
      <c r="AJ33" s="429"/>
      <c r="AK33" s="429"/>
      <c r="AL33" s="429"/>
      <c r="AM33" s="429"/>
      <c r="AN33" s="429"/>
      <c r="AO33" s="429"/>
      <c r="AP33" s="429"/>
      <c r="AQ33" s="429"/>
      <c r="AR33" s="429"/>
      <c r="AS33" s="429"/>
      <c r="AT33" s="429"/>
      <c r="AU33" s="430"/>
      <c r="AV33" s="430"/>
      <c r="AW33" s="430"/>
      <c r="AX33" s="430"/>
      <c r="AY33" s="430"/>
      <c r="AZ33" s="429"/>
      <c r="BA33" s="429"/>
      <c r="BB33" s="429"/>
      <c r="BC33" s="429"/>
      <c r="BD33" s="429"/>
      <c r="BE33" s="429"/>
      <c r="BF33" s="429"/>
      <c r="BG33" s="429"/>
      <c r="BH33" s="429"/>
      <c r="BI33" s="429"/>
      <c r="BJ33" s="429"/>
      <c r="BK33" s="429"/>
      <c r="BL33" s="429"/>
      <c r="BM33" s="429"/>
      <c r="BN33" s="429"/>
      <c r="BO33" s="6"/>
      <c r="BR33" s="441"/>
      <c r="BS33" s="441"/>
      <c r="BT33" s="441"/>
    </row>
    <row r="34" spans="1:72" ht="13.5" hidden="1" thickBot="1">
      <c r="A34" s="74">
        <v>15</v>
      </c>
      <c r="B34" s="106" t="s">
        <v>44</v>
      </c>
      <c r="C34" s="8"/>
      <c r="D34" s="107">
        <v>0</v>
      </c>
      <c r="E34" s="79">
        <v>0</v>
      </c>
      <c r="F34" s="79">
        <v>0</v>
      </c>
      <c r="G34" s="79">
        <v>0</v>
      </c>
      <c r="H34" s="108">
        <f>D34+F34+G34</f>
        <v>0</v>
      </c>
      <c r="I34" s="109"/>
      <c r="J34" s="68"/>
      <c r="K34" s="110"/>
      <c r="L34" s="110"/>
      <c r="M34" s="20">
        <f t="shared" ref="M34:M45" si="19">SUM(I34:L34)</f>
        <v>0</v>
      </c>
      <c r="N34" s="111">
        <f t="shared" ref="N34:Q43" si="20">D34-I34</f>
        <v>0</v>
      </c>
      <c r="O34" s="17">
        <f t="shared" si="20"/>
        <v>0</v>
      </c>
      <c r="P34" s="17">
        <f t="shared" si="20"/>
        <v>0</v>
      </c>
      <c r="Q34" s="15">
        <f t="shared" si="20"/>
        <v>0</v>
      </c>
      <c r="R34" s="20">
        <f t="shared" ref="R34:R45" si="21">SUM(N34:Q34)</f>
        <v>0</v>
      </c>
      <c r="S34" s="107">
        <v>0</v>
      </c>
      <c r="T34" s="79">
        <v>0</v>
      </c>
      <c r="U34" s="79">
        <v>0</v>
      </c>
      <c r="V34" s="79">
        <v>0</v>
      </c>
      <c r="W34" s="108">
        <f>S34+U34+V34</f>
        <v>0</v>
      </c>
      <c r="X34" s="27">
        <v>0</v>
      </c>
      <c r="Y34" s="17">
        <v>0</v>
      </c>
      <c r="Z34" s="29">
        <v>0</v>
      </c>
      <c r="AA34" s="23">
        <v>0</v>
      </c>
      <c r="AB34" s="20">
        <f t="shared" ref="AB34:AB39" si="22">SUM(X34:AA34)</f>
        <v>0</v>
      </c>
      <c r="AC34" s="112">
        <f>AC1*1.8%</f>
        <v>0</v>
      </c>
      <c r="AD34" s="113"/>
      <c r="AE34" s="113"/>
      <c r="AF34" s="114">
        <f>AC34+AD34</f>
        <v>0</v>
      </c>
      <c r="AG34" s="109"/>
      <c r="AH34" s="115"/>
      <c r="AI34" s="115"/>
      <c r="AJ34" s="116"/>
      <c r="AK34" s="14">
        <v>0</v>
      </c>
      <c r="AL34" s="117">
        <v>0</v>
      </c>
      <c r="AM34" s="17">
        <v>0</v>
      </c>
      <c r="AN34" s="15">
        <v>0</v>
      </c>
      <c r="AO34" s="19">
        <f t="shared" ref="AO34:AO39" si="23">SUM(AK34:AN34)</f>
        <v>0</v>
      </c>
      <c r="AP34" s="111">
        <v>0</v>
      </c>
      <c r="AQ34" s="17">
        <v>0</v>
      </c>
      <c r="AR34" s="11">
        <v>0</v>
      </c>
      <c r="AS34" s="16">
        <v>0</v>
      </c>
      <c r="AT34" s="19">
        <f t="shared" ref="AT34:AT39" si="24">SUM(AP34:AS34)</f>
        <v>0</v>
      </c>
      <c r="AU34" s="21">
        <f t="shared" ref="AU34:AX43" si="25">D34-AK34</f>
        <v>0</v>
      </c>
      <c r="AV34" s="118">
        <f t="shared" si="25"/>
        <v>0</v>
      </c>
      <c r="AW34" s="16">
        <f t="shared" si="25"/>
        <v>0</v>
      </c>
      <c r="AX34" s="16">
        <f t="shared" si="25"/>
        <v>0</v>
      </c>
      <c r="AY34" s="119">
        <f t="shared" ref="AY34:AY45" si="26">SUM(AU34:AX34)</f>
        <v>0</v>
      </c>
      <c r="AZ34" s="18">
        <f>AU34*AZ10</f>
        <v>0</v>
      </c>
      <c r="BA34" s="118">
        <f>AV34*3.44</f>
        <v>0</v>
      </c>
      <c r="BB34" s="16">
        <f>AW34*2.4</f>
        <v>0</v>
      </c>
      <c r="BC34" s="16">
        <f>AX34*4.02</f>
        <v>0</v>
      </c>
      <c r="BD34" s="19">
        <f t="shared" ref="BD34:BD45" si="27">SUM(AZ34:BC34)</f>
        <v>0</v>
      </c>
      <c r="BE34" s="18">
        <f>AZ34*BE10</f>
        <v>0</v>
      </c>
      <c r="BF34" s="118">
        <f>BA34*3.44</f>
        <v>0</v>
      </c>
      <c r="BG34" s="16">
        <f>BB34*2.4</f>
        <v>0</v>
      </c>
      <c r="BH34" s="16">
        <f>BC34*4.02</f>
        <v>0</v>
      </c>
      <c r="BI34" s="19">
        <f t="shared" ref="BI34:BI45" si="28">SUM(BE34:BH34)</f>
        <v>0</v>
      </c>
      <c r="BJ34" s="21">
        <f t="shared" ref="BJ34:BM43" si="29">AP34+AZ34*1.13</f>
        <v>0</v>
      </c>
      <c r="BK34" s="22">
        <f t="shared" si="29"/>
        <v>0</v>
      </c>
      <c r="BL34" s="23">
        <f t="shared" si="29"/>
        <v>0</v>
      </c>
      <c r="BM34" s="23">
        <f t="shared" si="29"/>
        <v>0</v>
      </c>
      <c r="BN34" s="19">
        <f t="shared" ref="BN34:BN45" si="30">SUM(BJ34:BM34)</f>
        <v>0</v>
      </c>
      <c r="BO34" s="24"/>
      <c r="BR34" s="441"/>
      <c r="BS34" s="441"/>
      <c r="BT34" s="441"/>
    </row>
    <row r="35" spans="1:72" ht="13.5" hidden="1" thickBot="1">
      <c r="A35" s="74">
        <v>16</v>
      </c>
      <c r="B35" s="120" t="s">
        <v>45</v>
      </c>
      <c r="C35" s="121"/>
      <c r="D35" s="30">
        <v>0</v>
      </c>
      <c r="E35" s="29">
        <v>0</v>
      </c>
      <c r="F35" s="23">
        <v>0</v>
      </c>
      <c r="G35" s="122">
        <v>0</v>
      </c>
      <c r="H35" s="123">
        <f t="shared" ref="H35:H42" si="31">SUM(D35:G35)</f>
        <v>0</v>
      </c>
      <c r="I35" s="124"/>
      <c r="J35" s="70"/>
      <c r="K35" s="65"/>
      <c r="L35" s="65"/>
      <c r="M35" s="20">
        <f t="shared" si="19"/>
        <v>0</v>
      </c>
      <c r="N35" s="27">
        <f t="shared" si="20"/>
        <v>0</v>
      </c>
      <c r="O35" s="28">
        <f t="shared" si="20"/>
        <v>0</v>
      </c>
      <c r="P35" s="28">
        <f t="shared" si="20"/>
        <v>0</v>
      </c>
      <c r="Q35" s="29">
        <f t="shared" si="20"/>
        <v>0</v>
      </c>
      <c r="R35" s="20">
        <f t="shared" si="21"/>
        <v>0</v>
      </c>
      <c r="S35" s="30">
        <v>0</v>
      </c>
      <c r="T35" s="29">
        <v>0</v>
      </c>
      <c r="U35" s="23">
        <v>0</v>
      </c>
      <c r="V35" s="122">
        <v>0</v>
      </c>
      <c r="W35" s="123">
        <f>SUM(S35:V35)</f>
        <v>0</v>
      </c>
      <c r="X35" s="27">
        <v>0</v>
      </c>
      <c r="Y35" s="28">
        <v>0</v>
      </c>
      <c r="Z35" s="29">
        <v>0</v>
      </c>
      <c r="AA35" s="23">
        <v>0</v>
      </c>
      <c r="AB35" s="20">
        <f t="shared" si="22"/>
        <v>0</v>
      </c>
      <c r="AC35" s="125"/>
      <c r="AD35" s="126"/>
      <c r="AE35" s="126"/>
      <c r="AF35" s="127"/>
      <c r="AG35" s="124"/>
      <c r="AH35" s="128"/>
      <c r="AI35" s="128"/>
      <c r="AJ35" s="129"/>
      <c r="AK35" s="30">
        <v>0</v>
      </c>
      <c r="AL35" s="31">
        <v>0</v>
      </c>
      <c r="AM35" s="28">
        <v>0</v>
      </c>
      <c r="AN35" s="29">
        <v>0</v>
      </c>
      <c r="AO35" s="20">
        <f t="shared" si="23"/>
        <v>0</v>
      </c>
      <c r="AP35" s="27">
        <v>0</v>
      </c>
      <c r="AQ35" s="77">
        <v>0</v>
      </c>
      <c r="AR35" s="28">
        <v>0</v>
      </c>
      <c r="AS35" s="23">
        <v>0</v>
      </c>
      <c r="AT35" s="20">
        <f t="shared" si="24"/>
        <v>0</v>
      </c>
      <c r="AU35" s="21">
        <f t="shared" si="25"/>
        <v>0</v>
      </c>
      <c r="AV35" s="22">
        <f t="shared" si="25"/>
        <v>0</v>
      </c>
      <c r="AW35" s="23">
        <f t="shared" si="25"/>
        <v>0</v>
      </c>
      <c r="AX35" s="23">
        <f t="shared" si="25"/>
        <v>0</v>
      </c>
      <c r="AY35" s="34">
        <f t="shared" si="26"/>
        <v>0</v>
      </c>
      <c r="AZ35" s="21">
        <f>AU35*AZ10</f>
        <v>0</v>
      </c>
      <c r="BA35" s="22">
        <f>AV35*BA10</f>
        <v>0</v>
      </c>
      <c r="BB35" s="22">
        <f>AW35*BB10</f>
        <v>0</v>
      </c>
      <c r="BC35" s="22">
        <f>AX35*BC10</f>
        <v>0</v>
      </c>
      <c r="BD35" s="20">
        <f t="shared" si="27"/>
        <v>0</v>
      </c>
      <c r="BE35" s="21">
        <f>AZ35*BE10</f>
        <v>0</v>
      </c>
      <c r="BF35" s="22">
        <f>BA35*BF10</f>
        <v>0</v>
      </c>
      <c r="BG35" s="22">
        <f>BB35*BG10</f>
        <v>0</v>
      </c>
      <c r="BH35" s="22">
        <f>BC35*BH10</f>
        <v>0</v>
      </c>
      <c r="BI35" s="20">
        <f t="shared" si="28"/>
        <v>0</v>
      </c>
      <c r="BJ35" s="21">
        <f t="shared" si="29"/>
        <v>0</v>
      </c>
      <c r="BK35" s="22">
        <f t="shared" si="29"/>
        <v>0</v>
      </c>
      <c r="BL35" s="23">
        <f t="shared" si="29"/>
        <v>0</v>
      </c>
      <c r="BM35" s="23">
        <f t="shared" si="29"/>
        <v>0</v>
      </c>
      <c r="BN35" s="20">
        <f t="shared" si="30"/>
        <v>0</v>
      </c>
      <c r="BO35" s="24"/>
      <c r="BR35" s="441"/>
      <c r="BS35" s="441"/>
      <c r="BT35" s="441"/>
    </row>
    <row r="36" spans="1:72" ht="13.5" hidden="1" thickBot="1">
      <c r="A36" s="74">
        <v>17</v>
      </c>
      <c r="B36" s="120" t="s">
        <v>46</v>
      </c>
      <c r="C36" s="121"/>
      <c r="D36" s="39">
        <v>0</v>
      </c>
      <c r="E36" s="37">
        <v>0</v>
      </c>
      <c r="F36" s="32">
        <v>0</v>
      </c>
      <c r="G36" s="70">
        <v>0</v>
      </c>
      <c r="H36" s="130">
        <f t="shared" si="31"/>
        <v>0</v>
      </c>
      <c r="I36" s="124"/>
      <c r="J36" s="70"/>
      <c r="K36" s="65"/>
      <c r="L36" s="65"/>
      <c r="M36" s="20">
        <f t="shared" si="19"/>
        <v>0</v>
      </c>
      <c r="N36" s="27">
        <f t="shared" si="20"/>
        <v>0</v>
      </c>
      <c r="O36" s="28">
        <f t="shared" si="20"/>
        <v>0</v>
      </c>
      <c r="P36" s="28">
        <f t="shared" si="20"/>
        <v>0</v>
      </c>
      <c r="Q36" s="29">
        <f t="shared" si="20"/>
        <v>0</v>
      </c>
      <c r="R36" s="20">
        <f t="shared" si="21"/>
        <v>0</v>
      </c>
      <c r="S36" s="39">
        <v>0</v>
      </c>
      <c r="T36" s="37">
        <v>0</v>
      </c>
      <c r="U36" s="32">
        <v>0</v>
      </c>
      <c r="V36" s="70">
        <v>0</v>
      </c>
      <c r="W36" s="130">
        <f>SUM(S36:V36)</f>
        <v>0</v>
      </c>
      <c r="X36" s="27">
        <v>0</v>
      </c>
      <c r="Y36" s="28">
        <v>0</v>
      </c>
      <c r="Z36" s="29">
        <v>0</v>
      </c>
      <c r="AA36" s="23">
        <v>0</v>
      </c>
      <c r="AB36" s="20">
        <f t="shared" si="22"/>
        <v>0</v>
      </c>
      <c r="AC36" s="125"/>
      <c r="AD36" s="126"/>
      <c r="AE36" s="126"/>
      <c r="AF36" s="127"/>
      <c r="AG36" s="124"/>
      <c r="AH36" s="128"/>
      <c r="AI36" s="128"/>
      <c r="AJ36" s="129"/>
      <c r="AK36" s="30">
        <v>0</v>
      </c>
      <c r="AL36" s="31">
        <v>0</v>
      </c>
      <c r="AM36" s="28">
        <v>0</v>
      </c>
      <c r="AN36" s="29">
        <v>0</v>
      </c>
      <c r="AO36" s="20">
        <f t="shared" si="23"/>
        <v>0</v>
      </c>
      <c r="AP36" s="27">
        <v>0</v>
      </c>
      <c r="AQ36" s="77">
        <v>0</v>
      </c>
      <c r="AR36" s="28">
        <v>0</v>
      </c>
      <c r="AS36" s="23">
        <v>0</v>
      </c>
      <c r="AT36" s="20">
        <f t="shared" si="24"/>
        <v>0</v>
      </c>
      <c r="AU36" s="21">
        <f t="shared" si="25"/>
        <v>0</v>
      </c>
      <c r="AV36" s="22">
        <f t="shared" si="25"/>
        <v>0</v>
      </c>
      <c r="AW36" s="23">
        <f t="shared" si="25"/>
        <v>0</v>
      </c>
      <c r="AX36" s="23">
        <f t="shared" si="25"/>
        <v>0</v>
      </c>
      <c r="AY36" s="34">
        <f t="shared" si="26"/>
        <v>0</v>
      </c>
      <c r="AZ36" s="21">
        <f>AU36*AZ10</f>
        <v>0</v>
      </c>
      <c r="BA36" s="22">
        <f>AV36*BA10</f>
        <v>0</v>
      </c>
      <c r="BB36" s="22">
        <f>AW36*BB10</f>
        <v>0</v>
      </c>
      <c r="BC36" s="22">
        <f>AX36*BC10</f>
        <v>0</v>
      </c>
      <c r="BD36" s="20">
        <f t="shared" si="27"/>
        <v>0</v>
      </c>
      <c r="BE36" s="21">
        <f>AZ36*BE10</f>
        <v>0</v>
      </c>
      <c r="BF36" s="22">
        <f>BA36*BF10</f>
        <v>0</v>
      </c>
      <c r="BG36" s="22">
        <f>BB36*BG10</f>
        <v>0</v>
      </c>
      <c r="BH36" s="22">
        <f>BC36*BH10</f>
        <v>0</v>
      </c>
      <c r="BI36" s="20">
        <f t="shared" si="28"/>
        <v>0</v>
      </c>
      <c r="BJ36" s="21">
        <f t="shared" si="29"/>
        <v>0</v>
      </c>
      <c r="BK36" s="22">
        <f t="shared" si="29"/>
        <v>0</v>
      </c>
      <c r="BL36" s="23">
        <f t="shared" si="29"/>
        <v>0</v>
      </c>
      <c r="BM36" s="23">
        <f t="shared" si="29"/>
        <v>0</v>
      </c>
      <c r="BN36" s="20">
        <f t="shared" si="30"/>
        <v>0</v>
      </c>
      <c r="BO36" s="24"/>
      <c r="BR36" s="441"/>
      <c r="BS36" s="441"/>
      <c r="BT36" s="441"/>
    </row>
    <row r="37" spans="1:72" ht="13.5" hidden="1" thickBot="1">
      <c r="A37" s="74">
        <v>18</v>
      </c>
      <c r="B37" s="120" t="s">
        <v>47</v>
      </c>
      <c r="C37" s="121"/>
      <c r="D37" s="30">
        <v>0</v>
      </c>
      <c r="E37" s="29">
        <v>0</v>
      </c>
      <c r="F37" s="23">
        <v>0</v>
      </c>
      <c r="G37" s="70">
        <v>0</v>
      </c>
      <c r="H37" s="123">
        <f t="shared" si="31"/>
        <v>0</v>
      </c>
      <c r="I37" s="124"/>
      <c r="J37" s="70"/>
      <c r="K37" s="65"/>
      <c r="L37" s="65"/>
      <c r="M37" s="20">
        <f t="shared" si="19"/>
        <v>0</v>
      </c>
      <c r="N37" s="27">
        <f t="shared" si="20"/>
        <v>0</v>
      </c>
      <c r="O37" s="28">
        <f t="shared" si="20"/>
        <v>0</v>
      </c>
      <c r="P37" s="28">
        <f t="shared" si="20"/>
        <v>0</v>
      </c>
      <c r="Q37" s="29">
        <f t="shared" si="20"/>
        <v>0</v>
      </c>
      <c r="R37" s="20">
        <f t="shared" si="21"/>
        <v>0</v>
      </c>
      <c r="S37" s="30">
        <v>0</v>
      </c>
      <c r="T37" s="29">
        <v>0</v>
      </c>
      <c r="U37" s="23">
        <v>0</v>
      </c>
      <c r="V37" s="70">
        <v>0</v>
      </c>
      <c r="W37" s="123">
        <f>SUM(S37:V37)</f>
        <v>0</v>
      </c>
      <c r="X37" s="27">
        <v>0</v>
      </c>
      <c r="Y37" s="28">
        <v>0</v>
      </c>
      <c r="Z37" s="29">
        <v>0</v>
      </c>
      <c r="AA37" s="23">
        <v>0</v>
      </c>
      <c r="AB37" s="20">
        <f t="shared" si="22"/>
        <v>0</v>
      </c>
      <c r="AC37" s="125"/>
      <c r="AD37" s="126"/>
      <c r="AE37" s="126"/>
      <c r="AF37" s="127"/>
      <c r="AG37" s="124"/>
      <c r="AH37" s="128"/>
      <c r="AI37" s="128"/>
      <c r="AJ37" s="129"/>
      <c r="AK37" s="30">
        <v>0</v>
      </c>
      <c r="AL37" s="31">
        <v>0</v>
      </c>
      <c r="AM37" s="28">
        <v>0</v>
      </c>
      <c r="AN37" s="29">
        <v>0</v>
      </c>
      <c r="AO37" s="20">
        <f t="shared" si="23"/>
        <v>0</v>
      </c>
      <c r="AP37" s="27">
        <v>0</v>
      </c>
      <c r="AQ37" s="77">
        <v>0</v>
      </c>
      <c r="AR37" s="28">
        <v>0</v>
      </c>
      <c r="AS37" s="23">
        <v>0</v>
      </c>
      <c r="AT37" s="20">
        <f t="shared" si="24"/>
        <v>0</v>
      </c>
      <c r="AU37" s="21">
        <f t="shared" si="25"/>
        <v>0</v>
      </c>
      <c r="AV37" s="22">
        <f t="shared" si="25"/>
        <v>0</v>
      </c>
      <c r="AW37" s="23">
        <f t="shared" si="25"/>
        <v>0</v>
      </c>
      <c r="AX37" s="23">
        <f t="shared" si="25"/>
        <v>0</v>
      </c>
      <c r="AY37" s="34">
        <f t="shared" si="26"/>
        <v>0</v>
      </c>
      <c r="AZ37" s="21">
        <f>AU37*AZ10</f>
        <v>0</v>
      </c>
      <c r="BA37" s="22">
        <f>AV37*BA10</f>
        <v>0</v>
      </c>
      <c r="BB37" s="22">
        <f>AW37*BB10</f>
        <v>0</v>
      </c>
      <c r="BC37" s="22">
        <f>AX37*BC10</f>
        <v>0</v>
      </c>
      <c r="BD37" s="20">
        <f t="shared" si="27"/>
        <v>0</v>
      </c>
      <c r="BE37" s="21">
        <f>AZ37*BE10</f>
        <v>0</v>
      </c>
      <c r="BF37" s="22">
        <f>BA37*BF10</f>
        <v>0</v>
      </c>
      <c r="BG37" s="22">
        <f>BB37*BG10</f>
        <v>0</v>
      </c>
      <c r="BH37" s="22">
        <f>BC37*BH10</f>
        <v>0</v>
      </c>
      <c r="BI37" s="20">
        <f t="shared" si="28"/>
        <v>0</v>
      </c>
      <c r="BJ37" s="21">
        <f t="shared" si="29"/>
        <v>0</v>
      </c>
      <c r="BK37" s="22">
        <f t="shared" si="29"/>
        <v>0</v>
      </c>
      <c r="BL37" s="23">
        <f t="shared" si="29"/>
        <v>0</v>
      </c>
      <c r="BM37" s="23">
        <f t="shared" si="29"/>
        <v>0</v>
      </c>
      <c r="BN37" s="20">
        <f t="shared" si="30"/>
        <v>0</v>
      </c>
      <c r="BO37" s="24"/>
      <c r="BR37" s="441"/>
      <c r="BS37" s="441"/>
      <c r="BT37" s="441"/>
    </row>
    <row r="38" spans="1:72" ht="13.5" hidden="1" thickBot="1">
      <c r="A38" s="74">
        <v>19</v>
      </c>
      <c r="B38" s="120" t="s">
        <v>48</v>
      </c>
      <c r="C38" s="121"/>
      <c r="D38" s="39">
        <v>0</v>
      </c>
      <c r="E38" s="37">
        <v>0</v>
      </c>
      <c r="F38" s="32">
        <v>0</v>
      </c>
      <c r="G38" s="70">
        <v>0</v>
      </c>
      <c r="H38" s="130">
        <f t="shared" si="31"/>
        <v>0</v>
      </c>
      <c r="I38" s="124"/>
      <c r="J38" s="70"/>
      <c r="K38" s="65"/>
      <c r="L38" s="65"/>
      <c r="M38" s="20">
        <f t="shared" si="19"/>
        <v>0</v>
      </c>
      <c r="N38" s="27">
        <f t="shared" si="20"/>
        <v>0</v>
      </c>
      <c r="O38" s="28">
        <f t="shared" si="20"/>
        <v>0</v>
      </c>
      <c r="P38" s="28">
        <f t="shared" si="20"/>
        <v>0</v>
      </c>
      <c r="Q38" s="29">
        <f t="shared" si="20"/>
        <v>0</v>
      </c>
      <c r="R38" s="20">
        <f t="shared" si="21"/>
        <v>0</v>
      </c>
      <c r="S38" s="39">
        <v>0</v>
      </c>
      <c r="T38" s="37">
        <v>0</v>
      </c>
      <c r="U38" s="32">
        <v>0</v>
      </c>
      <c r="V38" s="70">
        <v>0</v>
      </c>
      <c r="W38" s="130">
        <f>SUM(S38:V38)</f>
        <v>0</v>
      </c>
      <c r="X38" s="27">
        <v>0</v>
      </c>
      <c r="Y38" s="28">
        <v>0</v>
      </c>
      <c r="Z38" s="29">
        <v>0</v>
      </c>
      <c r="AA38" s="23">
        <v>0</v>
      </c>
      <c r="AB38" s="20">
        <f t="shared" si="22"/>
        <v>0</v>
      </c>
      <c r="AC38" s="125"/>
      <c r="AD38" s="126"/>
      <c r="AE38" s="126"/>
      <c r="AF38" s="127"/>
      <c r="AG38" s="124"/>
      <c r="AH38" s="128"/>
      <c r="AI38" s="128"/>
      <c r="AJ38" s="129"/>
      <c r="AK38" s="30">
        <v>0</v>
      </c>
      <c r="AL38" s="31">
        <v>0</v>
      </c>
      <c r="AM38" s="28">
        <v>0</v>
      </c>
      <c r="AN38" s="29">
        <v>0</v>
      </c>
      <c r="AO38" s="20">
        <f t="shared" si="23"/>
        <v>0</v>
      </c>
      <c r="AP38" s="27">
        <v>0</v>
      </c>
      <c r="AQ38" s="77">
        <v>0</v>
      </c>
      <c r="AR38" s="28">
        <v>0</v>
      </c>
      <c r="AS38" s="23">
        <v>0</v>
      </c>
      <c r="AT38" s="20">
        <f t="shared" si="24"/>
        <v>0</v>
      </c>
      <c r="AU38" s="21">
        <f t="shared" si="25"/>
        <v>0</v>
      </c>
      <c r="AV38" s="22">
        <f t="shared" si="25"/>
        <v>0</v>
      </c>
      <c r="AW38" s="23">
        <f t="shared" si="25"/>
        <v>0</v>
      </c>
      <c r="AX38" s="23">
        <f t="shared" si="25"/>
        <v>0</v>
      </c>
      <c r="AY38" s="34">
        <f t="shared" si="26"/>
        <v>0</v>
      </c>
      <c r="AZ38" s="21">
        <f>AU38*AZ10</f>
        <v>0</v>
      </c>
      <c r="BA38" s="22">
        <f>AV38*BA10</f>
        <v>0</v>
      </c>
      <c r="BB38" s="22">
        <f>AW38*BB10</f>
        <v>0</v>
      </c>
      <c r="BC38" s="22">
        <f>AX38*BC10</f>
        <v>0</v>
      </c>
      <c r="BD38" s="20">
        <f t="shared" si="27"/>
        <v>0</v>
      </c>
      <c r="BE38" s="21">
        <f>AZ38*BE10</f>
        <v>0</v>
      </c>
      <c r="BF38" s="22">
        <f>BA38*BF10</f>
        <v>0</v>
      </c>
      <c r="BG38" s="22">
        <f>BB38*BG10</f>
        <v>0</v>
      </c>
      <c r="BH38" s="22">
        <f>BC38*BH10</f>
        <v>0</v>
      </c>
      <c r="BI38" s="20">
        <f t="shared" si="28"/>
        <v>0</v>
      </c>
      <c r="BJ38" s="21">
        <f t="shared" si="29"/>
        <v>0</v>
      </c>
      <c r="BK38" s="22">
        <f t="shared" si="29"/>
        <v>0</v>
      </c>
      <c r="BL38" s="23">
        <f t="shared" si="29"/>
        <v>0</v>
      </c>
      <c r="BM38" s="23">
        <f t="shared" si="29"/>
        <v>0</v>
      </c>
      <c r="BN38" s="20">
        <f t="shared" si="30"/>
        <v>0</v>
      </c>
      <c r="BO38" s="24"/>
      <c r="BR38" s="441"/>
      <c r="BS38" s="441"/>
      <c r="BT38" s="441"/>
    </row>
    <row r="39" spans="1:72" ht="13.5" hidden="1" thickBot="1">
      <c r="A39" s="74">
        <v>20</v>
      </c>
      <c r="B39" s="120" t="s">
        <v>49</v>
      </c>
      <c r="C39" s="121"/>
      <c r="D39" s="30">
        <v>0</v>
      </c>
      <c r="E39" s="29">
        <v>0</v>
      </c>
      <c r="F39" s="23">
        <v>0</v>
      </c>
      <c r="G39" s="70">
        <v>0</v>
      </c>
      <c r="H39" s="123">
        <f t="shared" si="31"/>
        <v>0</v>
      </c>
      <c r="I39" s="124"/>
      <c r="J39" s="70"/>
      <c r="K39" s="65"/>
      <c r="L39" s="65"/>
      <c r="M39" s="20">
        <f t="shared" si="19"/>
        <v>0</v>
      </c>
      <c r="N39" s="27">
        <f t="shared" si="20"/>
        <v>0</v>
      </c>
      <c r="O39" s="28">
        <f t="shared" si="20"/>
        <v>0</v>
      </c>
      <c r="P39" s="28">
        <f t="shared" si="20"/>
        <v>0</v>
      </c>
      <c r="Q39" s="29">
        <f t="shared" si="20"/>
        <v>0</v>
      </c>
      <c r="R39" s="20">
        <f t="shared" si="21"/>
        <v>0</v>
      </c>
      <c r="S39" s="30">
        <v>0</v>
      </c>
      <c r="T39" s="29">
        <v>0</v>
      </c>
      <c r="U39" s="23">
        <v>0</v>
      </c>
      <c r="V39" s="70">
        <v>0</v>
      </c>
      <c r="W39" s="123">
        <f>SUM(S39:V39)</f>
        <v>0</v>
      </c>
      <c r="X39" s="27">
        <v>0</v>
      </c>
      <c r="Y39" s="28">
        <v>0</v>
      </c>
      <c r="Z39" s="29">
        <v>0</v>
      </c>
      <c r="AA39" s="23">
        <v>0</v>
      </c>
      <c r="AB39" s="20">
        <f t="shared" si="22"/>
        <v>0</v>
      </c>
      <c r="AC39" s="125"/>
      <c r="AD39" s="126"/>
      <c r="AE39" s="126"/>
      <c r="AF39" s="127"/>
      <c r="AG39" s="124"/>
      <c r="AH39" s="128"/>
      <c r="AI39" s="128"/>
      <c r="AJ39" s="129"/>
      <c r="AK39" s="30">
        <v>0</v>
      </c>
      <c r="AL39" s="31">
        <v>0</v>
      </c>
      <c r="AM39" s="28">
        <v>0</v>
      </c>
      <c r="AN39" s="29">
        <v>0</v>
      </c>
      <c r="AO39" s="20">
        <f t="shared" si="23"/>
        <v>0</v>
      </c>
      <c r="AP39" s="27">
        <v>0</v>
      </c>
      <c r="AQ39" s="77">
        <v>0</v>
      </c>
      <c r="AR39" s="28">
        <v>0</v>
      </c>
      <c r="AS39" s="23">
        <v>0</v>
      </c>
      <c r="AT39" s="20">
        <f t="shared" si="24"/>
        <v>0</v>
      </c>
      <c r="AU39" s="21">
        <f t="shared" si="25"/>
        <v>0</v>
      </c>
      <c r="AV39" s="22">
        <f t="shared" si="25"/>
        <v>0</v>
      </c>
      <c r="AW39" s="23">
        <f t="shared" si="25"/>
        <v>0</v>
      </c>
      <c r="AX39" s="23">
        <f t="shared" si="25"/>
        <v>0</v>
      </c>
      <c r="AY39" s="34">
        <f t="shared" si="26"/>
        <v>0</v>
      </c>
      <c r="AZ39" s="21">
        <f>AU39*AZ10</f>
        <v>0</v>
      </c>
      <c r="BA39" s="22">
        <f>AV39*BA10</f>
        <v>0</v>
      </c>
      <c r="BB39" s="22">
        <f>AW39*BB10</f>
        <v>0</v>
      </c>
      <c r="BC39" s="22">
        <f>AX39*BC10</f>
        <v>0</v>
      </c>
      <c r="BD39" s="20">
        <f t="shared" si="27"/>
        <v>0</v>
      </c>
      <c r="BE39" s="21">
        <f>AZ39*BE10</f>
        <v>0</v>
      </c>
      <c r="BF39" s="22">
        <f>BA39*BF10</f>
        <v>0</v>
      </c>
      <c r="BG39" s="22">
        <f>BB39*BG10</f>
        <v>0</v>
      </c>
      <c r="BH39" s="22">
        <f>BC39*BH10</f>
        <v>0</v>
      </c>
      <c r="BI39" s="20">
        <f t="shared" si="28"/>
        <v>0</v>
      </c>
      <c r="BJ39" s="21">
        <f t="shared" si="29"/>
        <v>0</v>
      </c>
      <c r="BK39" s="22">
        <f t="shared" si="29"/>
        <v>0</v>
      </c>
      <c r="BL39" s="23">
        <f t="shared" si="29"/>
        <v>0</v>
      </c>
      <c r="BM39" s="23">
        <f t="shared" si="29"/>
        <v>0</v>
      </c>
      <c r="BN39" s="20">
        <f t="shared" si="30"/>
        <v>0</v>
      </c>
      <c r="BO39" s="24"/>
      <c r="BR39" s="441"/>
      <c r="BS39" s="441"/>
      <c r="BT39" s="441"/>
    </row>
    <row r="40" spans="1:72" ht="13.5" hidden="1" thickBot="1">
      <c r="A40" s="74">
        <v>21</v>
      </c>
      <c r="B40" s="120" t="s">
        <v>50</v>
      </c>
      <c r="C40" s="131" t="s">
        <v>51</v>
      </c>
      <c r="D40" s="30">
        <v>0</v>
      </c>
      <c r="E40" s="29">
        <v>0</v>
      </c>
      <c r="F40" s="23">
        <v>0</v>
      </c>
      <c r="G40" s="70">
        <v>0</v>
      </c>
      <c r="H40" s="33">
        <f t="shared" si="31"/>
        <v>0</v>
      </c>
      <c r="I40" s="39">
        <v>0</v>
      </c>
      <c r="J40" s="37">
        <v>0</v>
      </c>
      <c r="K40" s="32">
        <v>0</v>
      </c>
      <c r="L40" s="70">
        <v>0</v>
      </c>
      <c r="M40" s="33">
        <f t="shared" si="19"/>
        <v>0</v>
      </c>
      <c r="N40" s="27">
        <f t="shared" si="20"/>
        <v>0</v>
      </c>
      <c r="O40" s="28">
        <f t="shared" si="20"/>
        <v>0</v>
      </c>
      <c r="P40" s="28">
        <f t="shared" si="20"/>
        <v>0</v>
      </c>
      <c r="Q40" s="29">
        <f t="shared" si="20"/>
        <v>0</v>
      </c>
      <c r="R40" s="20">
        <f t="shared" si="21"/>
        <v>0</v>
      </c>
      <c r="S40" s="39"/>
      <c r="T40" s="37"/>
      <c r="U40" s="32"/>
      <c r="V40" s="70"/>
      <c r="W40" s="130"/>
      <c r="X40" s="27"/>
      <c r="Y40" s="28"/>
      <c r="Z40" s="29"/>
      <c r="AA40" s="23"/>
      <c r="AB40" s="20"/>
      <c r="AC40" s="125"/>
      <c r="AD40" s="126"/>
      <c r="AE40" s="126"/>
      <c r="AF40" s="127"/>
      <c r="AG40" s="124"/>
      <c r="AH40" s="128"/>
      <c r="AI40" s="128"/>
      <c r="AJ40" s="129"/>
      <c r="AK40" s="124"/>
      <c r="AL40" s="70"/>
      <c r="AM40" s="126"/>
      <c r="AN40" s="126"/>
      <c r="AO40" s="132"/>
      <c r="AP40" s="133"/>
      <c r="AQ40" s="134"/>
      <c r="AR40" s="80"/>
      <c r="AS40" s="128"/>
      <c r="AT40" s="129"/>
      <c r="AU40" s="21">
        <f t="shared" si="25"/>
        <v>0</v>
      </c>
      <c r="AV40" s="22">
        <f t="shared" si="25"/>
        <v>0</v>
      </c>
      <c r="AW40" s="23">
        <f t="shared" si="25"/>
        <v>0</v>
      </c>
      <c r="AX40" s="23">
        <f t="shared" si="25"/>
        <v>0</v>
      </c>
      <c r="AY40" s="34">
        <f t="shared" si="26"/>
        <v>0</v>
      </c>
      <c r="AZ40" s="21">
        <f>AU40*AZ10</f>
        <v>0</v>
      </c>
      <c r="BA40" s="22">
        <f>AV40*BA10</f>
        <v>0</v>
      </c>
      <c r="BB40" s="22">
        <f>AW40*BB10</f>
        <v>0</v>
      </c>
      <c r="BC40" s="22">
        <f>AX40*BC10</f>
        <v>0</v>
      </c>
      <c r="BD40" s="20">
        <f t="shared" si="27"/>
        <v>0</v>
      </c>
      <c r="BE40" s="21">
        <f>AZ40*BE10</f>
        <v>0</v>
      </c>
      <c r="BF40" s="22">
        <f>BA40*BF10</f>
        <v>0</v>
      </c>
      <c r="BG40" s="22">
        <f>BB40*BG10</f>
        <v>0</v>
      </c>
      <c r="BH40" s="22">
        <f>BC40*BH10</f>
        <v>0</v>
      </c>
      <c r="BI40" s="20">
        <f t="shared" si="28"/>
        <v>0</v>
      </c>
      <c r="BJ40" s="21">
        <f t="shared" si="29"/>
        <v>0</v>
      </c>
      <c r="BK40" s="22">
        <f t="shared" si="29"/>
        <v>0</v>
      </c>
      <c r="BL40" s="23">
        <f t="shared" si="29"/>
        <v>0</v>
      </c>
      <c r="BM40" s="23">
        <f t="shared" si="29"/>
        <v>0</v>
      </c>
      <c r="BN40" s="20">
        <f t="shared" si="30"/>
        <v>0</v>
      </c>
      <c r="BO40" s="24"/>
      <c r="BR40" s="441"/>
      <c r="BS40" s="441"/>
      <c r="BT40" s="441"/>
    </row>
    <row r="41" spans="1:72" ht="13.5" hidden="1" thickBot="1">
      <c r="A41" s="74">
        <v>22</v>
      </c>
      <c r="B41" s="120" t="s">
        <v>52</v>
      </c>
      <c r="C41" s="131" t="s">
        <v>51</v>
      </c>
      <c r="D41" s="39">
        <v>0</v>
      </c>
      <c r="E41" s="37">
        <v>0</v>
      </c>
      <c r="F41" s="32">
        <v>0</v>
      </c>
      <c r="G41" s="70">
        <v>0</v>
      </c>
      <c r="H41" s="20">
        <f t="shared" si="31"/>
        <v>0</v>
      </c>
      <c r="I41" s="30">
        <v>0</v>
      </c>
      <c r="J41" s="29">
        <v>0</v>
      </c>
      <c r="K41" s="23">
        <v>0</v>
      </c>
      <c r="L41" s="70">
        <v>0</v>
      </c>
      <c r="M41" s="20">
        <f t="shared" si="19"/>
        <v>0</v>
      </c>
      <c r="N41" s="27">
        <f t="shared" si="20"/>
        <v>0</v>
      </c>
      <c r="O41" s="28">
        <f t="shared" si="20"/>
        <v>0</v>
      </c>
      <c r="P41" s="28">
        <f t="shared" si="20"/>
        <v>0</v>
      </c>
      <c r="Q41" s="29">
        <f t="shared" si="20"/>
        <v>0</v>
      </c>
      <c r="R41" s="20">
        <f t="shared" si="21"/>
        <v>0</v>
      </c>
      <c r="S41" s="30"/>
      <c r="T41" s="29"/>
      <c r="U41" s="23"/>
      <c r="V41" s="70"/>
      <c r="W41" s="123"/>
      <c r="X41" s="27"/>
      <c r="Y41" s="28"/>
      <c r="Z41" s="29"/>
      <c r="AA41" s="23"/>
      <c r="AB41" s="20"/>
      <c r="AC41" s="125"/>
      <c r="AD41" s="126"/>
      <c r="AE41" s="126"/>
      <c r="AF41" s="127"/>
      <c r="AG41" s="124"/>
      <c r="AH41" s="128"/>
      <c r="AI41" s="128"/>
      <c r="AJ41" s="129"/>
      <c r="AK41" s="124"/>
      <c r="AL41" s="70"/>
      <c r="AM41" s="126"/>
      <c r="AN41" s="126"/>
      <c r="AO41" s="132"/>
      <c r="AP41" s="133"/>
      <c r="AQ41" s="128"/>
      <c r="AR41" s="128"/>
      <c r="AS41" s="128"/>
      <c r="AT41" s="129"/>
      <c r="AU41" s="21">
        <f t="shared" si="25"/>
        <v>0</v>
      </c>
      <c r="AV41" s="22">
        <f t="shared" si="25"/>
        <v>0</v>
      </c>
      <c r="AW41" s="23">
        <f t="shared" si="25"/>
        <v>0</v>
      </c>
      <c r="AX41" s="23">
        <f t="shared" si="25"/>
        <v>0</v>
      </c>
      <c r="AY41" s="34">
        <f t="shared" si="26"/>
        <v>0</v>
      </c>
      <c r="AZ41" s="21">
        <f>AU41*AZ10</f>
        <v>0</v>
      </c>
      <c r="BA41" s="22">
        <f>AV41*BA10</f>
        <v>0</v>
      </c>
      <c r="BB41" s="22">
        <f>AW41*BB10</f>
        <v>0</v>
      </c>
      <c r="BC41" s="22">
        <f>AX41*BC10</f>
        <v>0</v>
      </c>
      <c r="BD41" s="20">
        <f t="shared" si="27"/>
        <v>0</v>
      </c>
      <c r="BE41" s="21">
        <f>AZ41*BE10</f>
        <v>0</v>
      </c>
      <c r="BF41" s="22">
        <f>BA41*BF10</f>
        <v>0</v>
      </c>
      <c r="BG41" s="22">
        <f>BB41*BG10</f>
        <v>0</v>
      </c>
      <c r="BH41" s="22">
        <f>BC41*BH10</f>
        <v>0</v>
      </c>
      <c r="BI41" s="20">
        <f t="shared" si="28"/>
        <v>0</v>
      </c>
      <c r="BJ41" s="21">
        <f t="shared" si="29"/>
        <v>0</v>
      </c>
      <c r="BK41" s="22">
        <f t="shared" si="29"/>
        <v>0</v>
      </c>
      <c r="BL41" s="23">
        <f t="shared" si="29"/>
        <v>0</v>
      </c>
      <c r="BM41" s="23">
        <f t="shared" si="29"/>
        <v>0</v>
      </c>
      <c r="BN41" s="20">
        <f t="shared" si="30"/>
        <v>0</v>
      </c>
      <c r="BO41" s="24"/>
      <c r="BR41" s="441"/>
      <c r="BS41" s="441"/>
      <c r="BT41" s="441"/>
    </row>
    <row r="42" spans="1:72" ht="13.5" hidden="1" thickBot="1">
      <c r="A42" s="74">
        <v>23</v>
      </c>
      <c r="B42" s="120" t="s">
        <v>53</v>
      </c>
      <c r="C42" s="131" t="s">
        <v>51</v>
      </c>
      <c r="D42" s="30">
        <v>0</v>
      </c>
      <c r="E42" s="29">
        <v>0</v>
      </c>
      <c r="F42" s="23">
        <v>0</v>
      </c>
      <c r="G42" s="70">
        <v>0</v>
      </c>
      <c r="H42" s="20">
        <f t="shared" si="31"/>
        <v>0</v>
      </c>
      <c r="I42" s="30">
        <v>0</v>
      </c>
      <c r="J42" s="29">
        <v>0</v>
      </c>
      <c r="K42" s="23">
        <v>0</v>
      </c>
      <c r="L42" s="70">
        <v>0</v>
      </c>
      <c r="M42" s="20">
        <f t="shared" si="19"/>
        <v>0</v>
      </c>
      <c r="N42" s="27">
        <f t="shared" si="20"/>
        <v>0</v>
      </c>
      <c r="O42" s="28">
        <f t="shared" si="20"/>
        <v>0</v>
      </c>
      <c r="P42" s="28">
        <f t="shared" si="20"/>
        <v>0</v>
      </c>
      <c r="Q42" s="29">
        <f t="shared" si="20"/>
        <v>0</v>
      </c>
      <c r="R42" s="20">
        <f t="shared" si="21"/>
        <v>0</v>
      </c>
      <c r="S42" s="30"/>
      <c r="T42" s="29"/>
      <c r="U42" s="23"/>
      <c r="V42" s="70"/>
      <c r="W42" s="123"/>
      <c r="X42" s="27"/>
      <c r="Y42" s="28"/>
      <c r="Z42" s="29"/>
      <c r="AA42" s="23"/>
      <c r="AB42" s="20"/>
      <c r="AC42" s="125"/>
      <c r="AD42" s="126"/>
      <c r="AE42" s="126"/>
      <c r="AF42" s="127"/>
      <c r="AG42" s="124"/>
      <c r="AH42" s="128"/>
      <c r="AI42" s="128"/>
      <c r="AJ42" s="129"/>
      <c r="AK42" s="124"/>
      <c r="AL42" s="70"/>
      <c r="AM42" s="126"/>
      <c r="AN42" s="126"/>
      <c r="AO42" s="132"/>
      <c r="AP42" s="133"/>
      <c r="AQ42" s="128"/>
      <c r="AR42" s="128"/>
      <c r="AS42" s="128"/>
      <c r="AT42" s="129"/>
      <c r="AU42" s="21">
        <f t="shared" si="25"/>
        <v>0</v>
      </c>
      <c r="AV42" s="22">
        <f t="shared" si="25"/>
        <v>0</v>
      </c>
      <c r="AW42" s="23">
        <f t="shared" si="25"/>
        <v>0</v>
      </c>
      <c r="AX42" s="23">
        <f t="shared" si="25"/>
        <v>0</v>
      </c>
      <c r="AY42" s="34">
        <f t="shared" si="26"/>
        <v>0</v>
      </c>
      <c r="AZ42" s="21">
        <f>AU42*AZ10</f>
        <v>0</v>
      </c>
      <c r="BA42" s="22">
        <f>AV42*BA10</f>
        <v>0</v>
      </c>
      <c r="BB42" s="22">
        <f>AW42*BB10</f>
        <v>0</v>
      </c>
      <c r="BC42" s="22">
        <f>AX42*BC10</f>
        <v>0</v>
      </c>
      <c r="BD42" s="20">
        <f t="shared" si="27"/>
        <v>0</v>
      </c>
      <c r="BE42" s="21">
        <f>AZ42*BE10</f>
        <v>0</v>
      </c>
      <c r="BF42" s="22">
        <f>BA42*BF10</f>
        <v>0</v>
      </c>
      <c r="BG42" s="22">
        <f>BB42*BG10</f>
        <v>0</v>
      </c>
      <c r="BH42" s="22">
        <f>BC42*BH10</f>
        <v>0</v>
      </c>
      <c r="BI42" s="20">
        <f t="shared" si="28"/>
        <v>0</v>
      </c>
      <c r="BJ42" s="21">
        <f t="shared" si="29"/>
        <v>0</v>
      </c>
      <c r="BK42" s="22">
        <f t="shared" si="29"/>
        <v>0</v>
      </c>
      <c r="BL42" s="23">
        <f t="shared" si="29"/>
        <v>0</v>
      </c>
      <c r="BM42" s="23">
        <f t="shared" si="29"/>
        <v>0</v>
      </c>
      <c r="BN42" s="20">
        <f t="shared" si="30"/>
        <v>0</v>
      </c>
      <c r="BO42" s="83"/>
      <c r="BR42" s="441"/>
      <c r="BS42" s="441"/>
      <c r="BT42" s="441"/>
    </row>
    <row r="43" spans="1:72" ht="13.5" hidden="1" thickBot="1">
      <c r="A43" s="74">
        <v>24</v>
      </c>
      <c r="B43" s="120"/>
      <c r="C43" s="121"/>
      <c r="D43" s="41"/>
      <c r="E43" s="72"/>
      <c r="F43" s="38"/>
      <c r="G43" s="70"/>
      <c r="H43" s="135"/>
      <c r="I43" s="41">
        <v>0</v>
      </c>
      <c r="J43" s="72">
        <v>0</v>
      </c>
      <c r="K43" s="38">
        <v>0</v>
      </c>
      <c r="L43" s="70">
        <v>0</v>
      </c>
      <c r="M43" s="69">
        <f t="shared" si="19"/>
        <v>0</v>
      </c>
      <c r="N43" s="27">
        <f t="shared" si="20"/>
        <v>0</v>
      </c>
      <c r="O43" s="28">
        <f t="shared" si="20"/>
        <v>0</v>
      </c>
      <c r="P43" s="28">
        <f t="shared" si="20"/>
        <v>0</v>
      </c>
      <c r="Q43" s="29">
        <f t="shared" si="20"/>
        <v>0</v>
      </c>
      <c r="R43" s="69">
        <f t="shared" si="21"/>
        <v>0</v>
      </c>
      <c r="S43" s="41"/>
      <c r="T43" s="72"/>
      <c r="U43" s="38"/>
      <c r="V43" s="70"/>
      <c r="W43" s="135"/>
      <c r="X43" s="27"/>
      <c r="Y43" s="28"/>
      <c r="Z43" s="29"/>
      <c r="AA43" s="23"/>
      <c r="AB43" s="20"/>
      <c r="AC43" s="125"/>
      <c r="AD43" s="126"/>
      <c r="AE43" s="126"/>
      <c r="AF43" s="127"/>
      <c r="AG43" s="124"/>
      <c r="AH43" s="128"/>
      <c r="AI43" s="128"/>
      <c r="AJ43" s="129"/>
      <c r="AK43" s="124"/>
      <c r="AL43" s="70"/>
      <c r="AM43" s="126"/>
      <c r="AN43" s="126"/>
      <c r="AO43" s="132"/>
      <c r="AP43" s="133"/>
      <c r="AQ43" s="128"/>
      <c r="AR43" s="128"/>
      <c r="AS43" s="128"/>
      <c r="AT43" s="129"/>
      <c r="AU43" s="21">
        <f t="shared" si="25"/>
        <v>0</v>
      </c>
      <c r="AV43" s="22">
        <f t="shared" si="25"/>
        <v>0</v>
      </c>
      <c r="AW43" s="23">
        <f t="shared" si="25"/>
        <v>0</v>
      </c>
      <c r="AX43" s="23">
        <f t="shared" si="25"/>
        <v>0</v>
      </c>
      <c r="AY43" s="34">
        <f t="shared" si="26"/>
        <v>0</v>
      </c>
      <c r="AZ43" s="21">
        <f>AU43*3.44</f>
        <v>0</v>
      </c>
      <c r="BA43" s="22">
        <f>AV43*BA10</f>
        <v>0</v>
      </c>
      <c r="BB43" s="22">
        <f>AW43*BB10</f>
        <v>0</v>
      </c>
      <c r="BC43" s="22">
        <f>AX43*BC10</f>
        <v>0</v>
      </c>
      <c r="BD43" s="20">
        <f t="shared" si="27"/>
        <v>0</v>
      </c>
      <c r="BE43" s="21">
        <f>AZ43*3.44</f>
        <v>0</v>
      </c>
      <c r="BF43" s="22">
        <f>BA43*BF10</f>
        <v>0</v>
      </c>
      <c r="BG43" s="22">
        <f>BB43*BG10</f>
        <v>0</v>
      </c>
      <c r="BH43" s="22">
        <f>BC43*BH10</f>
        <v>0</v>
      </c>
      <c r="BI43" s="20">
        <f t="shared" si="28"/>
        <v>0</v>
      </c>
      <c r="BJ43" s="21">
        <f t="shared" si="29"/>
        <v>0</v>
      </c>
      <c r="BK43" s="22">
        <f t="shared" si="29"/>
        <v>0</v>
      </c>
      <c r="BL43" s="23">
        <f t="shared" si="29"/>
        <v>0</v>
      </c>
      <c r="BM43" s="23">
        <f t="shared" si="29"/>
        <v>0</v>
      </c>
      <c r="BN43" s="20">
        <f t="shared" si="30"/>
        <v>0</v>
      </c>
      <c r="BO43" s="83"/>
      <c r="BR43" s="441"/>
      <c r="BS43" s="441"/>
      <c r="BT43" s="441"/>
    </row>
    <row r="44" spans="1:72" s="64" customFormat="1" ht="13.5" hidden="1" thickBot="1">
      <c r="A44" s="84"/>
      <c r="B44" s="136"/>
      <c r="C44" s="85" t="s">
        <v>54</v>
      </c>
      <c r="D44" s="137">
        <f>SUM(D34:D43)</f>
        <v>0</v>
      </c>
      <c r="E44" s="137">
        <f>SUM(E34:E43)</f>
        <v>0</v>
      </c>
      <c r="F44" s="137">
        <f>SUM(F34:F43)</f>
        <v>0</v>
      </c>
      <c r="G44" s="137">
        <f>SUM(G34:G43)</f>
        <v>0</v>
      </c>
      <c r="H44" s="93">
        <f>SUM(D44:G44)</f>
        <v>0</v>
      </c>
      <c r="I44" s="138">
        <f>SUM(I34:I43)</f>
        <v>0</v>
      </c>
      <c r="J44" s="137">
        <f>SUM(J34:J43)</f>
        <v>0</v>
      </c>
      <c r="K44" s="137">
        <f>SUM(K34:K43)</f>
        <v>0</v>
      </c>
      <c r="L44" s="137">
        <f>SUM(L34:L43)</f>
        <v>0</v>
      </c>
      <c r="M44" s="89">
        <f t="shared" si="19"/>
        <v>0</v>
      </c>
      <c r="N44" s="139">
        <f>SUM(N34:N43)</f>
        <v>0</v>
      </c>
      <c r="O44" s="140">
        <f>SUM(O34:O43)</f>
        <v>0</v>
      </c>
      <c r="P44" s="137">
        <f>SUM(P34:P43)</f>
        <v>0</v>
      </c>
      <c r="Q44" s="137">
        <f>SUM(Q34:Q43)</f>
        <v>0</v>
      </c>
      <c r="R44" s="89">
        <f t="shared" si="21"/>
        <v>0</v>
      </c>
      <c r="S44" s="137">
        <f>SUM(S34:S43)</f>
        <v>0</v>
      </c>
      <c r="T44" s="137">
        <f>SUM(T34:T43)</f>
        <v>0</v>
      </c>
      <c r="U44" s="137">
        <f>SUM(U34:U43)</f>
        <v>0</v>
      </c>
      <c r="V44" s="137">
        <f>SUM(V34:V43)</f>
        <v>0</v>
      </c>
      <c r="W44" s="93">
        <f>SUM(S44:V44)</f>
        <v>0</v>
      </c>
      <c r="X44" s="137">
        <f>SUM(X34:X43)</f>
        <v>0</v>
      </c>
      <c r="Y44" s="137">
        <f>SUM(Y34:Y43)</f>
        <v>0</v>
      </c>
      <c r="Z44" s="137">
        <f>SUM(Z34:Z43)</f>
        <v>0</v>
      </c>
      <c r="AA44" s="137">
        <f>SUM(AA34:AA43)</f>
        <v>0</v>
      </c>
      <c r="AB44" s="93">
        <f>SUM(X44:AA44)</f>
        <v>0</v>
      </c>
      <c r="AC44" s="141">
        <f>AC34</f>
        <v>0</v>
      </c>
      <c r="AD44" s="142"/>
      <c r="AE44" s="142"/>
      <c r="AF44" s="143">
        <f>AF34</f>
        <v>0</v>
      </c>
      <c r="AG44" s="138"/>
      <c r="AH44" s="140"/>
      <c r="AI44" s="140"/>
      <c r="AJ44" s="144"/>
      <c r="AK44" s="138">
        <f>SUM(AK34:AK43)</f>
        <v>0</v>
      </c>
      <c r="AL44" s="137">
        <f>SUM(AL34:AL43)</f>
        <v>0</v>
      </c>
      <c r="AM44" s="137">
        <f>SUM(AM34:AM43)</f>
        <v>0</v>
      </c>
      <c r="AN44" s="137">
        <f>SUM(AN34:AN43)</f>
        <v>0</v>
      </c>
      <c r="AO44" s="89">
        <f>SUM(AK44:AN44)</f>
        <v>0</v>
      </c>
      <c r="AP44" s="138">
        <f>SUM(AP34:AP43)</f>
        <v>0</v>
      </c>
      <c r="AQ44" s="137">
        <f>SUM(AQ34:AQ43)</f>
        <v>0</v>
      </c>
      <c r="AR44" s="137">
        <f>SUM(AR34:AR43)</f>
        <v>0</v>
      </c>
      <c r="AS44" s="137">
        <f>SUM(AS34:AS43)</f>
        <v>0</v>
      </c>
      <c r="AT44" s="89">
        <f>SUM(AP44:AS44)</f>
        <v>0</v>
      </c>
      <c r="AU44" s="138">
        <f>SUM(AU34:AU43)</f>
        <v>0</v>
      </c>
      <c r="AV44" s="145">
        <f>SUM(AV34:AV43)</f>
        <v>0</v>
      </c>
      <c r="AW44" s="140">
        <f>SUM(AW34:AW43)</f>
        <v>0</v>
      </c>
      <c r="AX44" s="140">
        <f>SUM(AX34:AX43)</f>
        <v>0</v>
      </c>
      <c r="AY44" s="95">
        <f t="shared" si="26"/>
        <v>0</v>
      </c>
      <c r="AZ44" s="138">
        <f>SUM(AZ34:AZ43)</f>
        <v>0</v>
      </c>
      <c r="BA44" s="137">
        <f>SUM(BA34:BA43)</f>
        <v>0</v>
      </c>
      <c r="BB44" s="137">
        <f>SUM(BB34:BB43)</f>
        <v>0</v>
      </c>
      <c r="BC44" s="137">
        <f>SUM(BC34:BC43)</f>
        <v>0</v>
      </c>
      <c r="BD44" s="89">
        <f t="shared" si="27"/>
        <v>0</v>
      </c>
      <c r="BE44" s="138">
        <f>SUM(BE34:BE43)</f>
        <v>0</v>
      </c>
      <c r="BF44" s="137">
        <f>SUM(BF34:BF43)</f>
        <v>0</v>
      </c>
      <c r="BG44" s="137">
        <f>SUM(BG34:BG43)</f>
        <v>0</v>
      </c>
      <c r="BH44" s="137">
        <f>SUM(BH34:BH43)</f>
        <v>0</v>
      </c>
      <c r="BI44" s="89">
        <f t="shared" si="28"/>
        <v>0</v>
      </c>
      <c r="BJ44" s="138">
        <f>SUM(BJ34:BJ43)</f>
        <v>0</v>
      </c>
      <c r="BK44" s="137">
        <f>SUM(BK34:BK43)</f>
        <v>0</v>
      </c>
      <c r="BL44" s="137">
        <f>SUM(BL34:BL43)</f>
        <v>0</v>
      </c>
      <c r="BM44" s="137">
        <f>SUM(BM34:BM43)</f>
        <v>0</v>
      </c>
      <c r="BN44" s="89">
        <f t="shared" si="30"/>
        <v>0</v>
      </c>
      <c r="BO44" s="146"/>
      <c r="BR44" s="442"/>
      <c r="BS44" s="442"/>
      <c r="BT44" s="442"/>
    </row>
    <row r="45" spans="1:72" s="64" customFormat="1" ht="16.5" hidden="1" customHeight="1">
      <c r="A45" s="147"/>
      <c r="B45" s="148"/>
      <c r="C45" s="149" t="s">
        <v>55</v>
      </c>
      <c r="D45" s="60">
        <f>D32+D44</f>
        <v>820.33199999999999</v>
      </c>
      <c r="E45" s="60">
        <f>E32+E44</f>
        <v>148.16499999999999</v>
      </c>
      <c r="F45" s="60">
        <f>F32+F44</f>
        <v>56.415000000000006</v>
      </c>
      <c r="G45" s="60">
        <f>G32+G44</f>
        <v>0</v>
      </c>
      <c r="H45" s="150">
        <f>SUM(D45:G45)</f>
        <v>1024.912</v>
      </c>
      <c r="I45" s="54">
        <f>I32+I44</f>
        <v>0</v>
      </c>
      <c r="J45" s="60">
        <f>J32+J44</f>
        <v>0</v>
      </c>
      <c r="K45" s="60">
        <f>K32+K44</f>
        <v>0</v>
      </c>
      <c r="L45" s="60">
        <f>L32+L44</f>
        <v>0</v>
      </c>
      <c r="M45" s="61">
        <f t="shared" si="19"/>
        <v>0</v>
      </c>
      <c r="N45" s="54">
        <f>N32+N44</f>
        <v>123.081</v>
      </c>
      <c r="O45" s="54">
        <f>O32+O44</f>
        <v>147.01300000000001</v>
      </c>
      <c r="P45" s="60">
        <f>P32+P44</f>
        <v>56.415000000000006</v>
      </c>
      <c r="Q45" s="60">
        <f>Q32+Q44</f>
        <v>0</v>
      </c>
      <c r="R45" s="61">
        <f t="shared" si="21"/>
        <v>326.50900000000001</v>
      </c>
      <c r="S45" s="60">
        <f>S32+S44</f>
        <v>0</v>
      </c>
      <c r="T45" s="60">
        <f>T32+T44</f>
        <v>0</v>
      </c>
      <c r="U45" s="60">
        <f>U32+U44</f>
        <v>0</v>
      </c>
      <c r="V45" s="60">
        <f>V32+V44</f>
        <v>0</v>
      </c>
      <c r="W45" s="150">
        <f>SUM(S45:V45)</f>
        <v>0</v>
      </c>
      <c r="X45" s="60">
        <f>X32+X44</f>
        <v>0</v>
      </c>
      <c r="Y45" s="60">
        <f>Y32+Y44</f>
        <v>0</v>
      </c>
      <c r="Z45" s="60">
        <f>Z32+Z44</f>
        <v>0</v>
      </c>
      <c r="AA45" s="60">
        <f>AA32+AA44</f>
        <v>0</v>
      </c>
      <c r="AB45" s="150">
        <f>SUM(X45:AA45)</f>
        <v>0</v>
      </c>
      <c r="AC45" s="103">
        <f t="shared" ref="AC45:AJ45" si="32">AC1+AC44</f>
        <v>0</v>
      </c>
      <c r="AD45" s="92">
        <f t="shared" si="32"/>
        <v>0</v>
      </c>
      <c r="AE45" s="92">
        <f t="shared" si="32"/>
        <v>0</v>
      </c>
      <c r="AF45" s="104">
        <f t="shared" si="32"/>
        <v>0</v>
      </c>
      <c r="AG45" s="103">
        <f t="shared" si="32"/>
        <v>0</v>
      </c>
      <c r="AH45" s="92">
        <f t="shared" si="32"/>
        <v>0</v>
      </c>
      <c r="AI45" s="92">
        <f t="shared" si="32"/>
        <v>0</v>
      </c>
      <c r="AJ45" s="104">
        <f t="shared" si="32"/>
        <v>0</v>
      </c>
      <c r="AK45" s="54">
        <f>AK32+AK44</f>
        <v>0</v>
      </c>
      <c r="AL45" s="60">
        <f>AL32+AL44</f>
        <v>0</v>
      </c>
      <c r="AM45" s="60">
        <f>AM32+AM44</f>
        <v>0</v>
      </c>
      <c r="AN45" s="60">
        <f>AN32+AN44</f>
        <v>0</v>
      </c>
      <c r="AO45" s="61">
        <f>SUM(AK45:AN45)</f>
        <v>0</v>
      </c>
      <c r="AP45" s="54">
        <f>AP32+AP44</f>
        <v>0</v>
      </c>
      <c r="AQ45" s="60">
        <f>AQ32+AQ44</f>
        <v>0</v>
      </c>
      <c r="AR45" s="60">
        <f>AR32+AR44</f>
        <v>0</v>
      </c>
      <c r="AS45" s="60">
        <f>AS32+AS44</f>
        <v>0</v>
      </c>
      <c r="AT45" s="61">
        <f>SUM(AP45:AS45)</f>
        <v>0</v>
      </c>
      <c r="AU45" s="54">
        <f>AU32+AU44</f>
        <v>123.081</v>
      </c>
      <c r="AV45" s="151">
        <f>AV32+AV44</f>
        <v>147.01300000000001</v>
      </c>
      <c r="AW45" s="56">
        <f>AW32+AW44</f>
        <v>56.415000000000006</v>
      </c>
      <c r="AX45" s="56">
        <f>AX32+AX44</f>
        <v>0</v>
      </c>
      <c r="AY45" s="152">
        <f t="shared" si="26"/>
        <v>326.50900000000001</v>
      </c>
      <c r="AZ45" s="54">
        <f>AZ32+AZ44</f>
        <v>4993.8365400000002</v>
      </c>
      <c r="BA45" s="60">
        <f>BA32+BA44</f>
        <v>895.30916999999999</v>
      </c>
      <c r="BB45" s="60">
        <f>BB32+BB44</f>
        <v>172.62990000000002</v>
      </c>
      <c r="BC45" s="60">
        <f>BC32+BC44</f>
        <v>0</v>
      </c>
      <c r="BD45" s="61">
        <f t="shared" si="27"/>
        <v>6061.7756100000006</v>
      </c>
      <c r="BE45" s="54">
        <f>BE32+BE44</f>
        <v>5370.5085209999997</v>
      </c>
      <c r="BF45" s="60">
        <f>BF32+BF44</f>
        <v>969.99921375000008</v>
      </c>
      <c r="BG45" s="60">
        <f>BG32+BG44</f>
        <v>185.57714250000001</v>
      </c>
      <c r="BH45" s="60">
        <f>BH32+BH44</f>
        <v>0</v>
      </c>
      <c r="BI45" s="61">
        <f t="shared" si="28"/>
        <v>6526.0848772500003</v>
      </c>
      <c r="BJ45" s="54">
        <f>BJ32+BJ44</f>
        <v>2028.1598006999998</v>
      </c>
      <c r="BK45" s="60">
        <f>BK32+BK44</f>
        <v>2319.1474667999996</v>
      </c>
      <c r="BL45" s="60">
        <f>BL32+BL44</f>
        <v>3734.6277491999995</v>
      </c>
      <c r="BM45" s="60">
        <f>BM32+BM44</f>
        <v>7239.5261819999996</v>
      </c>
      <c r="BN45" s="61">
        <f t="shared" si="30"/>
        <v>15321.461198699999</v>
      </c>
      <c r="BO45" s="146"/>
      <c r="BR45" s="442"/>
      <c r="BS45" s="442"/>
      <c r="BT45" s="442"/>
    </row>
    <row r="46" spans="1:72" ht="15.75" hidden="1" customHeight="1">
      <c r="A46" s="437" t="s">
        <v>56</v>
      </c>
      <c r="B46" s="429"/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29"/>
      <c r="AA46" s="429"/>
      <c r="AB46" s="429"/>
      <c r="AC46" s="429"/>
      <c r="AD46" s="429"/>
      <c r="AE46" s="429"/>
      <c r="AF46" s="429"/>
      <c r="AG46" s="429"/>
      <c r="AH46" s="429"/>
      <c r="AI46" s="429"/>
      <c r="AJ46" s="429"/>
      <c r="AK46" s="429"/>
      <c r="AL46" s="429"/>
      <c r="AM46" s="429"/>
      <c r="AN46" s="429"/>
      <c r="AO46" s="429"/>
      <c r="AP46" s="429"/>
      <c r="AQ46" s="429"/>
      <c r="AR46" s="429"/>
      <c r="AS46" s="429"/>
      <c r="AT46" s="429"/>
      <c r="AU46" s="432"/>
      <c r="AV46" s="432"/>
      <c r="AW46" s="432"/>
      <c r="AX46" s="432"/>
      <c r="AY46" s="429"/>
      <c r="AZ46" s="429"/>
      <c r="BA46" s="429"/>
      <c r="BB46" s="429"/>
      <c r="BC46" s="429"/>
      <c r="BD46" s="429"/>
      <c r="BE46" s="429"/>
      <c r="BF46" s="429"/>
      <c r="BG46" s="429"/>
      <c r="BH46" s="429"/>
      <c r="BI46" s="429"/>
      <c r="BJ46" s="429"/>
      <c r="BK46" s="429"/>
      <c r="BL46" s="429"/>
      <c r="BM46" s="429"/>
      <c r="BN46" s="429"/>
      <c r="BO46" s="6"/>
      <c r="BR46" s="441"/>
      <c r="BS46" s="441"/>
      <c r="BT46" s="441"/>
    </row>
    <row r="47" spans="1:72" ht="13.5" hidden="1" thickBot="1">
      <c r="A47" s="74"/>
      <c r="B47" s="106"/>
      <c r="C47" s="153"/>
      <c r="D47" s="79"/>
      <c r="E47" s="79"/>
      <c r="F47" s="79"/>
      <c r="G47" s="70"/>
      <c r="H47" s="108"/>
      <c r="I47" s="109"/>
      <c r="J47" s="68"/>
      <c r="K47" s="110"/>
      <c r="L47" s="110"/>
      <c r="M47" s="20"/>
      <c r="N47" s="27"/>
      <c r="O47" s="17"/>
      <c r="P47" s="17"/>
      <c r="Q47" s="29"/>
      <c r="R47" s="20"/>
      <c r="S47" s="107"/>
      <c r="T47" s="79"/>
      <c r="U47" s="79"/>
      <c r="V47" s="70"/>
      <c r="W47" s="108"/>
      <c r="X47" s="27"/>
      <c r="Y47" s="17"/>
      <c r="Z47" s="29"/>
      <c r="AA47" s="23"/>
      <c r="AB47" s="20"/>
      <c r="AC47" s="112"/>
      <c r="AD47" s="113"/>
      <c r="AE47" s="113"/>
      <c r="AF47" s="114"/>
      <c r="AG47" s="109"/>
      <c r="AH47" s="115"/>
      <c r="AI47" s="115"/>
      <c r="AJ47" s="116"/>
      <c r="AK47" s="14"/>
      <c r="AL47" s="31"/>
      <c r="AM47" s="17"/>
      <c r="AN47" s="29"/>
      <c r="AO47" s="20"/>
      <c r="AP47" s="27"/>
      <c r="AQ47" s="17"/>
      <c r="AR47" s="11"/>
      <c r="AS47" s="23"/>
      <c r="AT47" s="20"/>
      <c r="AU47" s="23"/>
      <c r="AV47" s="23"/>
      <c r="AW47" s="16"/>
      <c r="AX47" s="22"/>
      <c r="AY47" s="20"/>
      <c r="AZ47" s="154"/>
      <c r="BA47" s="16"/>
      <c r="BB47" s="155"/>
      <c r="BC47" s="16"/>
      <c r="BD47" s="20"/>
      <c r="BE47" s="154"/>
      <c r="BF47" s="16"/>
      <c r="BG47" s="155"/>
      <c r="BH47" s="16"/>
      <c r="BI47" s="20"/>
      <c r="BJ47" s="21"/>
      <c r="BK47" s="22"/>
      <c r="BL47" s="23"/>
      <c r="BM47" s="23"/>
      <c r="BN47" s="19"/>
      <c r="BO47" s="24"/>
      <c r="BR47" s="441"/>
      <c r="BS47" s="441"/>
      <c r="BT47" s="441"/>
    </row>
    <row r="48" spans="1:72" ht="13.5" hidden="1" thickBot="1">
      <c r="A48" s="74">
        <v>26</v>
      </c>
      <c r="B48" s="120" t="s">
        <v>57</v>
      </c>
      <c r="C48" s="121"/>
      <c r="D48" s="30">
        <v>0</v>
      </c>
      <c r="E48" s="29">
        <v>0</v>
      </c>
      <c r="F48" s="23">
        <v>0</v>
      </c>
      <c r="G48" s="70">
        <v>0</v>
      </c>
      <c r="H48" s="156">
        <f>SUM(D48:G48)</f>
        <v>0</v>
      </c>
      <c r="I48" s="124"/>
      <c r="J48" s="70"/>
      <c r="K48" s="65"/>
      <c r="L48" s="65"/>
      <c r="M48" s="20">
        <f t="shared" ref="M48:M54" si="33">SUM(I48:L48)</f>
        <v>0</v>
      </c>
      <c r="N48" s="27">
        <f t="shared" ref="N48:Q52" si="34">D48-I48</f>
        <v>0</v>
      </c>
      <c r="O48" s="28">
        <f t="shared" si="34"/>
        <v>0</v>
      </c>
      <c r="P48" s="31">
        <f t="shared" si="34"/>
        <v>0</v>
      </c>
      <c r="Q48" s="28">
        <f t="shared" si="34"/>
        <v>0</v>
      </c>
      <c r="R48" s="20">
        <f t="shared" ref="R48:R54" si="35">SUM(N48:Q48)</f>
        <v>0</v>
      </c>
      <c r="S48" s="30">
        <v>0</v>
      </c>
      <c r="T48" s="29">
        <v>0</v>
      </c>
      <c r="U48" s="23">
        <v>0</v>
      </c>
      <c r="V48" s="70">
        <v>0</v>
      </c>
      <c r="W48" s="156">
        <f>SUM(S48:V48)</f>
        <v>0</v>
      </c>
      <c r="X48" s="27">
        <v>0</v>
      </c>
      <c r="Y48" s="28">
        <v>0</v>
      </c>
      <c r="Z48" s="29">
        <v>0</v>
      </c>
      <c r="AA48" s="23">
        <v>0</v>
      </c>
      <c r="AB48" s="20">
        <f>SUM(X48:AA48)</f>
        <v>0</v>
      </c>
      <c r="AC48" s="125"/>
      <c r="AD48" s="126"/>
      <c r="AE48" s="126"/>
      <c r="AF48" s="127"/>
      <c r="AG48" s="124"/>
      <c r="AH48" s="128"/>
      <c r="AI48" s="128"/>
      <c r="AJ48" s="129"/>
      <c r="AK48" s="30">
        <v>0</v>
      </c>
      <c r="AL48" s="31">
        <v>0</v>
      </c>
      <c r="AM48" s="28">
        <v>0</v>
      </c>
      <c r="AN48" s="29">
        <v>0</v>
      </c>
      <c r="AO48" s="20">
        <f>SUM(AK48:AN48)</f>
        <v>0</v>
      </c>
      <c r="AP48" s="27">
        <v>0</v>
      </c>
      <c r="AQ48" s="28">
        <v>0</v>
      </c>
      <c r="AR48" s="29">
        <v>0</v>
      </c>
      <c r="AS48" s="23">
        <v>0</v>
      </c>
      <c r="AT48" s="20">
        <f>SUM(AP48:AS48)</f>
        <v>0</v>
      </c>
      <c r="AU48" s="23">
        <f t="shared" ref="AU48:AX52" si="36">D48-AK48</f>
        <v>0</v>
      </c>
      <c r="AV48" s="23">
        <f t="shared" si="36"/>
        <v>0</v>
      </c>
      <c r="AW48" s="23">
        <f t="shared" si="36"/>
        <v>0</v>
      </c>
      <c r="AX48" s="22">
        <f t="shared" si="36"/>
        <v>0</v>
      </c>
      <c r="AY48" s="20">
        <f t="shared" ref="AY48:AY54" si="37">SUM(AU48:AX48)</f>
        <v>0</v>
      </c>
      <c r="AZ48" s="154">
        <f>AU48*AZ10</f>
        <v>0</v>
      </c>
      <c r="BA48" s="23">
        <f>AV48*BA10</f>
        <v>0</v>
      </c>
      <c r="BB48" s="155">
        <f>AW48*BB10</f>
        <v>0</v>
      </c>
      <c r="BC48" s="23">
        <f>AX48*BC10</f>
        <v>0</v>
      </c>
      <c r="BD48" s="20">
        <f t="shared" ref="BD48:BD54" si="38">SUM(AZ48:BC48)</f>
        <v>0</v>
      </c>
      <c r="BE48" s="154">
        <f>AZ48*BE10</f>
        <v>0</v>
      </c>
      <c r="BF48" s="23">
        <f>BA48*BF10</f>
        <v>0</v>
      </c>
      <c r="BG48" s="155">
        <f>BB48*BG10</f>
        <v>0</v>
      </c>
      <c r="BH48" s="23">
        <f>BC48*BH10</f>
        <v>0</v>
      </c>
      <c r="BI48" s="20">
        <f t="shared" ref="BI48:BI54" si="39">SUM(BE48:BH48)</f>
        <v>0</v>
      </c>
      <c r="BJ48" s="21">
        <f t="shared" ref="BJ48:BM52" si="40">AP48+AZ48*1.13</f>
        <v>0</v>
      </c>
      <c r="BK48" s="22">
        <f t="shared" si="40"/>
        <v>0</v>
      </c>
      <c r="BL48" s="23">
        <f t="shared" si="40"/>
        <v>0</v>
      </c>
      <c r="BM48" s="23">
        <f t="shared" si="40"/>
        <v>0</v>
      </c>
      <c r="BN48" s="20">
        <f t="shared" ref="BN48:BN54" si="41">SUM(BJ48:BM48)</f>
        <v>0</v>
      </c>
      <c r="BO48" s="24"/>
      <c r="BR48" s="441"/>
      <c r="BS48" s="441"/>
      <c r="BT48" s="441"/>
    </row>
    <row r="49" spans="1:72" ht="13.5" hidden="1" thickBot="1">
      <c r="A49" s="74">
        <v>27</v>
      </c>
      <c r="B49" s="120" t="s">
        <v>58</v>
      </c>
      <c r="C49" s="121"/>
      <c r="D49" s="39">
        <v>0</v>
      </c>
      <c r="E49" s="37">
        <v>0</v>
      </c>
      <c r="F49" s="32">
        <v>0</v>
      </c>
      <c r="G49" s="70">
        <v>0</v>
      </c>
      <c r="H49" s="123">
        <f>SUM(D49:G49)</f>
        <v>0</v>
      </c>
      <c r="I49" s="124"/>
      <c r="J49" s="70"/>
      <c r="K49" s="65"/>
      <c r="L49" s="65"/>
      <c r="M49" s="20">
        <f t="shared" si="33"/>
        <v>0</v>
      </c>
      <c r="N49" s="27">
        <f t="shared" si="34"/>
        <v>0</v>
      </c>
      <c r="O49" s="28">
        <f t="shared" si="34"/>
        <v>0</v>
      </c>
      <c r="P49" s="31">
        <f t="shared" si="34"/>
        <v>0</v>
      </c>
      <c r="Q49" s="28">
        <f t="shared" si="34"/>
        <v>0</v>
      </c>
      <c r="R49" s="20">
        <f t="shared" si="35"/>
        <v>0</v>
      </c>
      <c r="S49" s="39">
        <v>0</v>
      </c>
      <c r="T49" s="37">
        <v>0</v>
      </c>
      <c r="U49" s="32">
        <v>0</v>
      </c>
      <c r="V49" s="70">
        <v>0</v>
      </c>
      <c r="W49" s="123">
        <f>SUM(S49:V49)</f>
        <v>0</v>
      </c>
      <c r="X49" s="27">
        <v>0</v>
      </c>
      <c r="Y49" s="28">
        <v>0</v>
      </c>
      <c r="Z49" s="29">
        <v>0</v>
      </c>
      <c r="AA49" s="23">
        <v>0</v>
      </c>
      <c r="AB49" s="20">
        <f>SUM(X49:AA49)</f>
        <v>0</v>
      </c>
      <c r="AC49" s="125"/>
      <c r="AD49" s="126"/>
      <c r="AE49" s="126"/>
      <c r="AF49" s="127"/>
      <c r="AG49" s="124"/>
      <c r="AH49" s="128"/>
      <c r="AI49" s="128"/>
      <c r="AJ49" s="129"/>
      <c r="AK49" s="30">
        <v>0</v>
      </c>
      <c r="AL49" s="31">
        <v>0</v>
      </c>
      <c r="AM49" s="28">
        <v>0</v>
      </c>
      <c r="AN49" s="29">
        <v>0</v>
      </c>
      <c r="AO49" s="20">
        <f>SUM(AK49:AN49)</f>
        <v>0</v>
      </c>
      <c r="AP49" s="27">
        <v>0</v>
      </c>
      <c r="AQ49" s="28">
        <v>0</v>
      </c>
      <c r="AR49" s="29">
        <v>0</v>
      </c>
      <c r="AS49" s="23">
        <v>0</v>
      </c>
      <c r="AT49" s="20">
        <f>SUM(AP49:AS49)</f>
        <v>0</v>
      </c>
      <c r="AU49" s="23">
        <f t="shared" si="36"/>
        <v>0</v>
      </c>
      <c r="AV49" s="23">
        <f t="shared" si="36"/>
        <v>0</v>
      </c>
      <c r="AW49" s="23">
        <f t="shared" si="36"/>
        <v>0</v>
      </c>
      <c r="AX49" s="22">
        <f t="shared" si="36"/>
        <v>0</v>
      </c>
      <c r="AY49" s="20">
        <f t="shared" si="37"/>
        <v>0</v>
      </c>
      <c r="AZ49" s="154">
        <f>AU49*AZ10</f>
        <v>0</v>
      </c>
      <c r="BA49" s="23">
        <f>AV49*BA10</f>
        <v>0</v>
      </c>
      <c r="BB49" s="155">
        <f>AW49*BB10</f>
        <v>0</v>
      </c>
      <c r="BC49" s="23">
        <f>AX49*BC10</f>
        <v>0</v>
      </c>
      <c r="BD49" s="20">
        <f t="shared" si="38"/>
        <v>0</v>
      </c>
      <c r="BE49" s="154">
        <f>AZ49*BE10</f>
        <v>0</v>
      </c>
      <c r="BF49" s="23">
        <f>BA49*BF10</f>
        <v>0</v>
      </c>
      <c r="BG49" s="155">
        <f>BB49*BG10</f>
        <v>0</v>
      </c>
      <c r="BH49" s="23">
        <f>BC49*BH10</f>
        <v>0</v>
      </c>
      <c r="BI49" s="20">
        <f t="shared" si="39"/>
        <v>0</v>
      </c>
      <c r="BJ49" s="21">
        <f t="shared" si="40"/>
        <v>0</v>
      </c>
      <c r="BK49" s="22">
        <f t="shared" si="40"/>
        <v>0</v>
      </c>
      <c r="BL49" s="23">
        <f t="shared" si="40"/>
        <v>0</v>
      </c>
      <c r="BM49" s="23">
        <f t="shared" si="40"/>
        <v>0</v>
      </c>
      <c r="BN49" s="20">
        <f t="shared" si="41"/>
        <v>0</v>
      </c>
      <c r="BO49" s="24"/>
      <c r="BR49" s="441"/>
      <c r="BS49" s="441"/>
      <c r="BT49" s="441"/>
    </row>
    <row r="50" spans="1:72" ht="13.5" hidden="1" thickBot="1">
      <c r="A50" s="74">
        <v>28</v>
      </c>
      <c r="B50" s="120" t="s">
        <v>59</v>
      </c>
      <c r="C50" s="131" t="s">
        <v>51</v>
      </c>
      <c r="D50" s="39">
        <v>0</v>
      </c>
      <c r="E50" s="37">
        <v>0</v>
      </c>
      <c r="F50" s="32">
        <v>0</v>
      </c>
      <c r="G50" s="70">
        <v>0</v>
      </c>
      <c r="H50" s="33">
        <f>SUM(D50:G50)</f>
        <v>0</v>
      </c>
      <c r="I50" s="30">
        <v>0</v>
      </c>
      <c r="J50" s="29">
        <v>0</v>
      </c>
      <c r="K50" s="23">
        <v>0</v>
      </c>
      <c r="L50" s="70">
        <v>0</v>
      </c>
      <c r="M50" s="20">
        <f t="shared" si="33"/>
        <v>0</v>
      </c>
      <c r="N50" s="27">
        <f t="shared" si="34"/>
        <v>0</v>
      </c>
      <c r="O50" s="28">
        <f t="shared" si="34"/>
        <v>0</v>
      </c>
      <c r="P50" s="31">
        <f t="shared" si="34"/>
        <v>0</v>
      </c>
      <c r="Q50" s="28">
        <f t="shared" si="34"/>
        <v>0</v>
      </c>
      <c r="R50" s="20">
        <f t="shared" si="35"/>
        <v>0</v>
      </c>
      <c r="S50" s="30"/>
      <c r="T50" s="29"/>
      <c r="U50" s="23"/>
      <c r="V50" s="70"/>
      <c r="W50" s="123"/>
      <c r="X50" s="27">
        <v>0</v>
      </c>
      <c r="Y50" s="28">
        <v>0</v>
      </c>
      <c r="Z50" s="29">
        <v>0</v>
      </c>
      <c r="AA50" s="23">
        <v>0</v>
      </c>
      <c r="AB50" s="20">
        <f>SUM(X50:AA50)</f>
        <v>0</v>
      </c>
      <c r="AC50" s="125"/>
      <c r="AD50" s="126"/>
      <c r="AE50" s="126"/>
      <c r="AF50" s="127"/>
      <c r="AG50" s="124"/>
      <c r="AH50" s="128"/>
      <c r="AI50" s="128"/>
      <c r="AJ50" s="129"/>
      <c r="AK50" s="30">
        <v>0</v>
      </c>
      <c r="AL50" s="31">
        <v>0</v>
      </c>
      <c r="AM50" s="28">
        <v>0</v>
      </c>
      <c r="AN50" s="29">
        <v>0</v>
      </c>
      <c r="AO50" s="20">
        <f>SUM(AK50:AN50)</f>
        <v>0</v>
      </c>
      <c r="AP50" s="27">
        <v>0</v>
      </c>
      <c r="AQ50" s="28">
        <v>0</v>
      </c>
      <c r="AR50" s="29">
        <v>0</v>
      </c>
      <c r="AS50" s="23">
        <v>0</v>
      </c>
      <c r="AT50" s="20">
        <f>SUM(AP50:AS50)</f>
        <v>0</v>
      </c>
      <c r="AU50" s="23">
        <f t="shared" si="36"/>
        <v>0</v>
      </c>
      <c r="AV50" s="23">
        <f t="shared" si="36"/>
        <v>0</v>
      </c>
      <c r="AW50" s="23">
        <f t="shared" si="36"/>
        <v>0</v>
      </c>
      <c r="AX50" s="22">
        <f t="shared" si="36"/>
        <v>0</v>
      </c>
      <c r="AY50" s="20">
        <f t="shared" si="37"/>
        <v>0</v>
      </c>
      <c r="AZ50" s="154">
        <f>AU50*AZ10</f>
        <v>0</v>
      </c>
      <c r="BA50" s="23">
        <f>AV50*BA10</f>
        <v>0</v>
      </c>
      <c r="BB50" s="155">
        <f>AW50*BB10</f>
        <v>0</v>
      </c>
      <c r="BC50" s="23">
        <f>AX50*BC10</f>
        <v>0</v>
      </c>
      <c r="BD50" s="20">
        <f t="shared" si="38"/>
        <v>0</v>
      </c>
      <c r="BE50" s="154">
        <f>AZ50*BE10</f>
        <v>0</v>
      </c>
      <c r="BF50" s="23">
        <f>BA50*BF10</f>
        <v>0</v>
      </c>
      <c r="BG50" s="155">
        <f>BB50*BG10</f>
        <v>0</v>
      </c>
      <c r="BH50" s="23">
        <f>BC50*BH10</f>
        <v>0</v>
      </c>
      <c r="BI50" s="20">
        <f t="shared" si="39"/>
        <v>0</v>
      </c>
      <c r="BJ50" s="21">
        <f t="shared" si="40"/>
        <v>0</v>
      </c>
      <c r="BK50" s="22">
        <f t="shared" si="40"/>
        <v>0</v>
      </c>
      <c r="BL50" s="23">
        <f t="shared" si="40"/>
        <v>0</v>
      </c>
      <c r="BM50" s="23">
        <f t="shared" si="40"/>
        <v>0</v>
      </c>
      <c r="BN50" s="20">
        <f t="shared" si="41"/>
        <v>0</v>
      </c>
      <c r="BO50" s="83"/>
      <c r="BR50" s="441"/>
      <c r="BS50" s="441"/>
      <c r="BT50" s="441"/>
    </row>
    <row r="51" spans="1:72" ht="13.5" hidden="1" thickBot="1">
      <c r="A51" s="74">
        <v>29</v>
      </c>
      <c r="B51" s="120" t="s">
        <v>60</v>
      </c>
      <c r="C51" s="131" t="s">
        <v>51</v>
      </c>
      <c r="D51" s="30">
        <v>0</v>
      </c>
      <c r="E51" s="29">
        <v>0</v>
      </c>
      <c r="F51" s="23">
        <v>0</v>
      </c>
      <c r="G51" s="70">
        <v>0</v>
      </c>
      <c r="H51" s="20">
        <f>SUM(D51:G51)</f>
        <v>0</v>
      </c>
      <c r="I51" s="30">
        <v>0</v>
      </c>
      <c r="J51" s="29">
        <v>0</v>
      </c>
      <c r="K51" s="23">
        <v>0</v>
      </c>
      <c r="L51" s="70">
        <v>0</v>
      </c>
      <c r="M51" s="69">
        <f t="shared" si="33"/>
        <v>0</v>
      </c>
      <c r="N51" s="27">
        <f t="shared" si="34"/>
        <v>0</v>
      </c>
      <c r="O51" s="28">
        <f t="shared" si="34"/>
        <v>0</v>
      </c>
      <c r="P51" s="31">
        <f t="shared" si="34"/>
        <v>0</v>
      </c>
      <c r="Q51" s="28">
        <f t="shared" si="34"/>
        <v>0</v>
      </c>
      <c r="R51" s="20">
        <f t="shared" si="35"/>
        <v>0</v>
      </c>
      <c r="S51" s="30"/>
      <c r="T51" s="29"/>
      <c r="U51" s="23"/>
      <c r="V51" s="70"/>
      <c r="W51" s="135"/>
      <c r="X51" s="27"/>
      <c r="Y51" s="28"/>
      <c r="Z51" s="29"/>
      <c r="AA51" s="23"/>
      <c r="AB51" s="20"/>
      <c r="AC51" s="125"/>
      <c r="AD51" s="126"/>
      <c r="AE51" s="126"/>
      <c r="AF51" s="127"/>
      <c r="AG51" s="124"/>
      <c r="AH51" s="128"/>
      <c r="AI51" s="128"/>
      <c r="AJ51" s="129"/>
      <c r="AK51" s="124"/>
      <c r="AL51" s="70"/>
      <c r="AM51" s="126"/>
      <c r="AN51" s="126"/>
      <c r="AO51" s="157"/>
      <c r="AP51" s="133"/>
      <c r="AQ51" s="128"/>
      <c r="AR51" s="70"/>
      <c r="AS51" s="128"/>
      <c r="AT51" s="129"/>
      <c r="AU51" s="23">
        <f t="shared" si="36"/>
        <v>0</v>
      </c>
      <c r="AV51" s="23">
        <f t="shared" si="36"/>
        <v>0</v>
      </c>
      <c r="AW51" s="23">
        <f t="shared" si="36"/>
        <v>0</v>
      </c>
      <c r="AX51" s="22">
        <f t="shared" si="36"/>
        <v>0</v>
      </c>
      <c r="AY51" s="20">
        <f t="shared" si="37"/>
        <v>0</v>
      </c>
      <c r="AZ51" s="154">
        <f>AU51*AZ10</f>
        <v>0</v>
      </c>
      <c r="BA51" s="23">
        <f>AV51*BA10</f>
        <v>0</v>
      </c>
      <c r="BB51" s="155">
        <f>AW51*BB10</f>
        <v>0</v>
      </c>
      <c r="BC51" s="23">
        <f>AX51*BC10</f>
        <v>0</v>
      </c>
      <c r="BD51" s="20">
        <f t="shared" si="38"/>
        <v>0</v>
      </c>
      <c r="BE51" s="154">
        <f>AZ51*BE10</f>
        <v>0</v>
      </c>
      <c r="BF51" s="23">
        <f>BA51*BF10</f>
        <v>0</v>
      </c>
      <c r="BG51" s="155">
        <f>BB51*BG10</f>
        <v>0</v>
      </c>
      <c r="BH51" s="23">
        <f>BC51*BH10</f>
        <v>0</v>
      </c>
      <c r="BI51" s="20">
        <f t="shared" si="39"/>
        <v>0</v>
      </c>
      <c r="BJ51" s="21">
        <f t="shared" si="40"/>
        <v>0</v>
      </c>
      <c r="BK51" s="22">
        <f t="shared" si="40"/>
        <v>0</v>
      </c>
      <c r="BL51" s="23">
        <f t="shared" si="40"/>
        <v>0</v>
      </c>
      <c r="BM51" s="23">
        <f t="shared" si="40"/>
        <v>0</v>
      </c>
      <c r="BN51" s="20">
        <f t="shared" si="41"/>
        <v>0</v>
      </c>
      <c r="BO51" s="83"/>
      <c r="BR51" s="441"/>
      <c r="BS51" s="441"/>
      <c r="BT51" s="441"/>
    </row>
    <row r="52" spans="1:72" ht="13.5" hidden="1" thickBot="1">
      <c r="A52" s="74">
        <v>30</v>
      </c>
      <c r="B52" s="120"/>
      <c r="C52" s="121"/>
      <c r="D52" s="30"/>
      <c r="E52" s="72"/>
      <c r="F52" s="38"/>
      <c r="G52" s="70"/>
      <c r="H52" s="135"/>
      <c r="I52" s="41">
        <v>0</v>
      </c>
      <c r="J52" s="72">
        <v>0</v>
      </c>
      <c r="K52" s="38">
        <v>0</v>
      </c>
      <c r="L52" s="70">
        <v>0</v>
      </c>
      <c r="M52" s="69">
        <f t="shared" si="33"/>
        <v>0</v>
      </c>
      <c r="N52" s="27">
        <f t="shared" si="34"/>
        <v>0</v>
      </c>
      <c r="O52" s="28">
        <f t="shared" si="34"/>
        <v>0</v>
      </c>
      <c r="P52" s="31">
        <f t="shared" si="34"/>
        <v>0</v>
      </c>
      <c r="Q52" s="28">
        <f t="shared" si="34"/>
        <v>0</v>
      </c>
      <c r="R52" s="20">
        <f t="shared" si="35"/>
        <v>0</v>
      </c>
      <c r="S52" s="41"/>
      <c r="T52" s="72"/>
      <c r="U52" s="38"/>
      <c r="V52" s="70"/>
      <c r="W52" s="135"/>
      <c r="X52" s="27"/>
      <c r="Y52" s="28"/>
      <c r="Z52" s="29"/>
      <c r="AA52" s="23"/>
      <c r="AB52" s="20"/>
      <c r="AC52" s="125"/>
      <c r="AD52" s="126"/>
      <c r="AE52" s="126"/>
      <c r="AF52" s="127"/>
      <c r="AG52" s="124"/>
      <c r="AH52" s="128"/>
      <c r="AI52" s="128"/>
      <c r="AJ52" s="129"/>
      <c r="AK52" s="124"/>
      <c r="AL52" s="70"/>
      <c r="AM52" s="126"/>
      <c r="AN52" s="126"/>
      <c r="AO52" s="157"/>
      <c r="AP52" s="133"/>
      <c r="AQ52" s="128"/>
      <c r="AR52" s="70"/>
      <c r="AS52" s="128"/>
      <c r="AT52" s="129"/>
      <c r="AU52" s="23">
        <f t="shared" si="36"/>
        <v>0</v>
      </c>
      <c r="AV52" s="23">
        <f t="shared" si="36"/>
        <v>0</v>
      </c>
      <c r="AW52" s="23">
        <f t="shared" si="36"/>
        <v>0</v>
      </c>
      <c r="AX52" s="22">
        <f t="shared" si="36"/>
        <v>0</v>
      </c>
      <c r="AY52" s="20">
        <f t="shared" si="37"/>
        <v>0</v>
      </c>
      <c r="AZ52" s="154">
        <f>AU52*AZ10</f>
        <v>0</v>
      </c>
      <c r="BA52" s="23">
        <f>AV52*BA10</f>
        <v>0</v>
      </c>
      <c r="BB52" s="155">
        <f>AW52*BB10</f>
        <v>0</v>
      </c>
      <c r="BC52" s="23">
        <f>AX52*BC10</f>
        <v>0</v>
      </c>
      <c r="BD52" s="20">
        <f t="shared" si="38"/>
        <v>0</v>
      </c>
      <c r="BE52" s="154">
        <f>AZ52*BE10</f>
        <v>0</v>
      </c>
      <c r="BF52" s="23">
        <f>BA52*BF10</f>
        <v>0</v>
      </c>
      <c r="BG52" s="155">
        <f>BB52*BG10</f>
        <v>0</v>
      </c>
      <c r="BH52" s="23">
        <f>BC52*BH10</f>
        <v>0</v>
      </c>
      <c r="BI52" s="20">
        <f t="shared" si="39"/>
        <v>0</v>
      </c>
      <c r="BJ52" s="21">
        <f t="shared" si="40"/>
        <v>0</v>
      </c>
      <c r="BK52" s="22">
        <f t="shared" si="40"/>
        <v>0</v>
      </c>
      <c r="BL52" s="23">
        <f t="shared" si="40"/>
        <v>0</v>
      </c>
      <c r="BM52" s="23">
        <f t="shared" si="40"/>
        <v>0</v>
      </c>
      <c r="BN52" s="20">
        <f t="shared" si="41"/>
        <v>0</v>
      </c>
      <c r="BO52" s="24"/>
      <c r="BR52" s="441"/>
      <c r="BS52" s="441"/>
      <c r="BT52" s="441"/>
    </row>
    <row r="53" spans="1:72" s="64" customFormat="1" ht="13.5" hidden="1" thickBot="1">
      <c r="A53" s="84"/>
      <c r="B53" s="136"/>
      <c r="C53" s="85" t="s">
        <v>61</v>
      </c>
      <c r="D53" s="137">
        <f>SUM(D47:D52)</f>
        <v>0</v>
      </c>
      <c r="E53" s="137">
        <f>SUM(E47:E52)</f>
        <v>0</v>
      </c>
      <c r="F53" s="137">
        <f>SUM(F47:F52)</f>
        <v>0</v>
      </c>
      <c r="G53" s="137">
        <f>SUM(G47:G52)</f>
        <v>0</v>
      </c>
      <c r="H53" s="93">
        <f>SUM(D53:G53)</f>
        <v>0</v>
      </c>
      <c r="I53" s="138">
        <f>SUM(I47:I52)</f>
        <v>0</v>
      </c>
      <c r="J53" s="137">
        <f>SUM(J47:J52)</f>
        <v>0</v>
      </c>
      <c r="K53" s="137">
        <f>SUM(K47:K52)</f>
        <v>0</v>
      </c>
      <c r="L53" s="137">
        <f>SUM(L47:L52)</f>
        <v>0</v>
      </c>
      <c r="M53" s="89">
        <f t="shared" si="33"/>
        <v>0</v>
      </c>
      <c r="N53" s="139">
        <f>SUM(N47:N52)</f>
        <v>0</v>
      </c>
      <c r="O53" s="140">
        <f>SUM(O47:O52)</f>
        <v>0</v>
      </c>
      <c r="P53" s="145">
        <f>SUM(P47:P52)</f>
        <v>0</v>
      </c>
      <c r="Q53" s="140">
        <f>SUM(Q47:Q52)</f>
        <v>0</v>
      </c>
      <c r="R53" s="89">
        <f t="shared" si="35"/>
        <v>0</v>
      </c>
      <c r="S53" s="137">
        <f>SUM(S47:S52)</f>
        <v>0</v>
      </c>
      <c r="T53" s="137">
        <f>SUM(T47:T52)</f>
        <v>0</v>
      </c>
      <c r="U53" s="137">
        <f>SUM(U47:U52)</f>
        <v>0</v>
      </c>
      <c r="V53" s="137">
        <f>SUM(V47:V52)</f>
        <v>0</v>
      </c>
      <c r="W53" s="93">
        <f>SUM(S53:V53)</f>
        <v>0</v>
      </c>
      <c r="X53" s="139">
        <f>SUM(X47:X52)</f>
        <v>0</v>
      </c>
      <c r="Y53" s="140">
        <f>SUM(Y47:Y52)</f>
        <v>0</v>
      </c>
      <c r="Z53" s="137">
        <f>SUM(Z47:Z52)</f>
        <v>0</v>
      </c>
      <c r="AA53" s="137">
        <f>SUM(AA47:AA52)</f>
        <v>0</v>
      </c>
      <c r="AB53" s="89">
        <f>SUM(X53:AA53)</f>
        <v>0</v>
      </c>
      <c r="AC53" s="141">
        <f>AC47</f>
        <v>0</v>
      </c>
      <c r="AD53" s="142"/>
      <c r="AE53" s="142"/>
      <c r="AF53" s="143">
        <f>AF47</f>
        <v>0</v>
      </c>
      <c r="AG53" s="138"/>
      <c r="AH53" s="140"/>
      <c r="AI53" s="140"/>
      <c r="AJ53" s="144"/>
      <c r="AK53" s="138">
        <f>SUM(AK47:AK52)</f>
        <v>0</v>
      </c>
      <c r="AL53" s="137">
        <f>SUM(AL47:AL52)</f>
        <v>0</v>
      </c>
      <c r="AM53" s="137">
        <f>SUM(AM47:AM52)</f>
        <v>0</v>
      </c>
      <c r="AN53" s="137">
        <f>SUM(AN47:AN52)</f>
        <v>0</v>
      </c>
      <c r="AO53" s="89">
        <f>SUM(AK53:AN53)</f>
        <v>0</v>
      </c>
      <c r="AP53" s="139">
        <f>SUM(AP47:AP52)</f>
        <v>0</v>
      </c>
      <c r="AQ53" s="140">
        <f>SUM(AQ47:AQ52)</f>
        <v>0</v>
      </c>
      <c r="AR53" s="137">
        <f>SUM(AR47:AR52)</f>
        <v>0</v>
      </c>
      <c r="AS53" s="137">
        <f>SUM(AS47:AS52)</f>
        <v>0</v>
      </c>
      <c r="AT53" s="89">
        <f>SUM(AP53:AS53)</f>
        <v>0</v>
      </c>
      <c r="AU53" s="138">
        <f>SUM(AU47:AU52)</f>
        <v>0</v>
      </c>
      <c r="AV53" s="137">
        <f>SUM(AV47:AV52)</f>
        <v>0</v>
      </c>
      <c r="AW53" s="137">
        <f>SUM(AW47:AW52)</f>
        <v>0</v>
      </c>
      <c r="AX53" s="137">
        <f>SUM(AX47:AX52)</f>
        <v>0</v>
      </c>
      <c r="AY53" s="89">
        <f t="shared" si="37"/>
        <v>0</v>
      </c>
      <c r="AZ53" s="139">
        <f>SUM(AZ47:AZ52)</f>
        <v>0</v>
      </c>
      <c r="BA53" s="140">
        <f>SUM(BA47:BA52)</f>
        <v>0</v>
      </c>
      <c r="BB53" s="145">
        <f>SUM(BB47:BB52)</f>
        <v>0</v>
      </c>
      <c r="BC53" s="140">
        <f>SUM(BC47:BC52)</f>
        <v>0</v>
      </c>
      <c r="BD53" s="89">
        <f t="shared" si="38"/>
        <v>0</v>
      </c>
      <c r="BE53" s="139">
        <f>SUM(BE47:BE52)</f>
        <v>0</v>
      </c>
      <c r="BF53" s="140">
        <f>SUM(BF47:BF52)</f>
        <v>0</v>
      </c>
      <c r="BG53" s="145">
        <f>SUM(BG47:BG52)</f>
        <v>0</v>
      </c>
      <c r="BH53" s="140">
        <f>SUM(BH47:BH52)</f>
        <v>0</v>
      </c>
      <c r="BI53" s="89">
        <f t="shared" si="39"/>
        <v>0</v>
      </c>
      <c r="BJ53" s="138">
        <f>SUM(BJ47:BJ52)</f>
        <v>0</v>
      </c>
      <c r="BK53" s="137">
        <f>SUM(BK47:BK52)</f>
        <v>0</v>
      </c>
      <c r="BL53" s="137">
        <f>SUM(BL47:BL52)</f>
        <v>0</v>
      </c>
      <c r="BM53" s="137">
        <f>SUM(BM47:BM52)</f>
        <v>0</v>
      </c>
      <c r="BN53" s="89">
        <f t="shared" si="41"/>
        <v>0</v>
      </c>
      <c r="BO53" s="63"/>
      <c r="BR53" s="442"/>
      <c r="BS53" s="442"/>
      <c r="BT53" s="442"/>
    </row>
    <row r="54" spans="1:72" s="64" customFormat="1" ht="16.5" hidden="1" customHeight="1">
      <c r="A54" s="147"/>
      <c r="B54" s="148"/>
      <c r="C54" s="149" t="s">
        <v>62</v>
      </c>
      <c r="D54" s="60">
        <f>D53+D45</f>
        <v>820.33199999999999</v>
      </c>
      <c r="E54" s="60">
        <f>E53+E45</f>
        <v>148.16499999999999</v>
      </c>
      <c r="F54" s="60">
        <f>F53+F45</f>
        <v>56.415000000000006</v>
      </c>
      <c r="G54" s="60">
        <f>G53+G45</f>
        <v>0</v>
      </c>
      <c r="H54" s="150">
        <f>SUM(D54:G54)</f>
        <v>1024.912</v>
      </c>
      <c r="I54" s="54">
        <f>I53+I45</f>
        <v>0</v>
      </c>
      <c r="J54" s="60">
        <f>J53+J45</f>
        <v>0</v>
      </c>
      <c r="K54" s="60">
        <f>K53+K45</f>
        <v>0</v>
      </c>
      <c r="L54" s="60">
        <f>L53+L45</f>
        <v>0</v>
      </c>
      <c r="M54" s="61">
        <f t="shared" si="33"/>
        <v>0</v>
      </c>
      <c r="N54" s="54">
        <f>N53+N45</f>
        <v>123.081</v>
      </c>
      <c r="O54" s="54">
        <f>O53+O45</f>
        <v>147.01300000000001</v>
      </c>
      <c r="P54" s="60">
        <f>P53+P45</f>
        <v>56.415000000000006</v>
      </c>
      <c r="Q54" s="60">
        <f>Q53+Q45</f>
        <v>0</v>
      </c>
      <c r="R54" s="61">
        <f t="shared" si="35"/>
        <v>326.50900000000001</v>
      </c>
      <c r="S54" s="60">
        <f>S53+S45</f>
        <v>0</v>
      </c>
      <c r="T54" s="60">
        <f>T53+T45</f>
        <v>0</v>
      </c>
      <c r="U54" s="60">
        <f>U53+U45</f>
        <v>0</v>
      </c>
      <c r="V54" s="60">
        <f>V53+V45</f>
        <v>0</v>
      </c>
      <c r="W54" s="150">
        <f>SUM(S54:V54)</f>
        <v>0</v>
      </c>
      <c r="X54" s="59">
        <f>X53+X45</f>
        <v>0</v>
      </c>
      <c r="Y54" s="56">
        <f>Y53+Y45</f>
        <v>0</v>
      </c>
      <c r="Z54" s="60">
        <f>Z53+Z45</f>
        <v>0</v>
      </c>
      <c r="AA54" s="60">
        <f>AA53+AA45</f>
        <v>0</v>
      </c>
      <c r="AB54" s="61">
        <f>SUM(X54:AA54)</f>
        <v>0</v>
      </c>
      <c r="AC54" s="103">
        <f t="shared" ref="AC54:AJ54" si="42">AC7+AC53</f>
        <v>0</v>
      </c>
      <c r="AD54" s="92">
        <f t="shared" si="42"/>
        <v>0</v>
      </c>
      <c r="AE54" s="92">
        <f t="shared" si="42"/>
        <v>0</v>
      </c>
      <c r="AF54" s="104">
        <f t="shared" si="42"/>
        <v>0</v>
      </c>
      <c r="AG54" s="103">
        <f t="shared" si="42"/>
        <v>0</v>
      </c>
      <c r="AH54" s="92">
        <f t="shared" si="42"/>
        <v>0</v>
      </c>
      <c r="AI54" s="92">
        <f t="shared" si="42"/>
        <v>0</v>
      </c>
      <c r="AJ54" s="104">
        <f t="shared" si="42"/>
        <v>0</v>
      </c>
      <c r="AK54" s="54">
        <f>AK53+AK45</f>
        <v>0</v>
      </c>
      <c r="AL54" s="60">
        <f>AL53+AL45</f>
        <v>0</v>
      </c>
      <c r="AM54" s="60">
        <f>AM53+AM45</f>
        <v>0</v>
      </c>
      <c r="AN54" s="60">
        <f>AN53+AN45</f>
        <v>0</v>
      </c>
      <c r="AO54" s="61">
        <f>SUM(AK54:AN54)</f>
        <v>0</v>
      </c>
      <c r="AP54" s="59">
        <f>AP53+AP45</f>
        <v>0</v>
      </c>
      <c r="AQ54" s="56">
        <f>AQ53+AQ45</f>
        <v>0</v>
      </c>
      <c r="AR54" s="60">
        <f>AR53+AR45</f>
        <v>0</v>
      </c>
      <c r="AS54" s="60">
        <f>AS53+AS45</f>
        <v>0</v>
      </c>
      <c r="AT54" s="61">
        <f>SUM(AP54:AS54)</f>
        <v>0</v>
      </c>
      <c r="AU54" s="54">
        <f>AU53+AU45</f>
        <v>123.081</v>
      </c>
      <c r="AV54" s="60">
        <f>AV53+AV45</f>
        <v>147.01300000000001</v>
      </c>
      <c r="AW54" s="60">
        <f>AW53+AW45</f>
        <v>56.415000000000006</v>
      </c>
      <c r="AX54" s="60">
        <f>AX53+AX45</f>
        <v>0</v>
      </c>
      <c r="AY54" s="61">
        <f t="shared" si="37"/>
        <v>326.50900000000001</v>
      </c>
      <c r="AZ54" s="59">
        <f>AZ53+AZ45</f>
        <v>4993.8365400000002</v>
      </c>
      <c r="BA54" s="56">
        <f>BA53+BA45</f>
        <v>895.30916999999999</v>
      </c>
      <c r="BB54" s="60">
        <f>BB53+BB45</f>
        <v>172.62990000000002</v>
      </c>
      <c r="BC54" s="60">
        <f>BC53+BC45</f>
        <v>0</v>
      </c>
      <c r="BD54" s="61">
        <f t="shared" si="38"/>
        <v>6061.7756100000006</v>
      </c>
      <c r="BE54" s="59">
        <f>BE53+BE45</f>
        <v>5370.5085209999997</v>
      </c>
      <c r="BF54" s="56">
        <f>BF53+BF45</f>
        <v>969.99921375000008</v>
      </c>
      <c r="BG54" s="60">
        <f>BG53+BG45</f>
        <v>185.57714250000001</v>
      </c>
      <c r="BH54" s="60">
        <f>BH53+BH45</f>
        <v>0</v>
      </c>
      <c r="BI54" s="61">
        <f t="shared" si="39"/>
        <v>6526.0848772500003</v>
      </c>
      <c r="BJ54" s="54">
        <f>BJ53+BJ45</f>
        <v>2028.1598006999998</v>
      </c>
      <c r="BK54" s="60">
        <f>BK53+BK45</f>
        <v>2319.1474667999996</v>
      </c>
      <c r="BL54" s="60">
        <f>BL53+BL45</f>
        <v>3734.6277491999995</v>
      </c>
      <c r="BM54" s="60">
        <f>BM53+BM45</f>
        <v>7239.5261819999996</v>
      </c>
      <c r="BN54" s="61">
        <f t="shared" si="41"/>
        <v>15321.461198699999</v>
      </c>
      <c r="BO54" s="63"/>
      <c r="BR54" s="442"/>
      <c r="BS54" s="442"/>
      <c r="BT54" s="442"/>
    </row>
    <row r="55" spans="1:72" ht="13.5" hidden="1" thickBot="1">
      <c r="A55" s="437" t="s">
        <v>63</v>
      </c>
      <c r="B55" s="429"/>
      <c r="C55" s="429"/>
      <c r="D55" s="429"/>
      <c r="E55" s="429"/>
      <c r="F55" s="429"/>
      <c r="G55" s="429"/>
      <c r="H55" s="429"/>
      <c r="I55" s="429"/>
      <c r="J55" s="429"/>
      <c r="K55" s="429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29"/>
      <c r="AA55" s="429"/>
      <c r="AB55" s="429"/>
      <c r="AC55" s="429"/>
      <c r="AD55" s="429"/>
      <c r="AE55" s="429"/>
      <c r="AF55" s="429"/>
      <c r="AG55" s="429"/>
      <c r="AH55" s="429"/>
      <c r="AI55" s="429"/>
      <c r="AJ55" s="429"/>
      <c r="AK55" s="429"/>
      <c r="AL55" s="429"/>
      <c r="AM55" s="429"/>
      <c r="AN55" s="429"/>
      <c r="AO55" s="429"/>
      <c r="AP55" s="429"/>
      <c r="AQ55" s="429"/>
      <c r="AR55" s="429"/>
      <c r="AS55" s="429"/>
      <c r="AT55" s="429"/>
      <c r="AU55" s="429"/>
      <c r="AV55" s="429"/>
      <c r="AW55" s="429"/>
      <c r="AX55" s="429"/>
      <c r="AY55" s="429"/>
      <c r="AZ55" s="429"/>
      <c r="BA55" s="429"/>
      <c r="BB55" s="429"/>
      <c r="BC55" s="429"/>
      <c r="BD55" s="429"/>
      <c r="BE55" s="429"/>
      <c r="BF55" s="429"/>
      <c r="BG55" s="429"/>
      <c r="BH55" s="429"/>
      <c r="BI55" s="429"/>
      <c r="BJ55" s="429"/>
      <c r="BK55" s="429"/>
      <c r="BL55" s="429"/>
      <c r="BM55" s="429"/>
      <c r="BN55" s="429"/>
      <c r="BO55" s="6"/>
      <c r="BR55" s="441"/>
      <c r="BS55" s="441"/>
      <c r="BT55" s="441"/>
    </row>
    <row r="56" spans="1:72" ht="13.5" hidden="1" thickBot="1">
      <c r="A56" s="74"/>
      <c r="B56" s="106"/>
      <c r="C56" s="158"/>
      <c r="D56" s="109"/>
      <c r="E56" s="68"/>
      <c r="F56" s="68"/>
      <c r="G56" s="68"/>
      <c r="H56" s="13"/>
      <c r="I56" s="107"/>
      <c r="J56" s="159"/>
      <c r="K56" s="160"/>
      <c r="L56" s="160"/>
      <c r="M56" s="20"/>
      <c r="N56" s="27"/>
      <c r="O56" s="17"/>
      <c r="P56" s="17"/>
      <c r="Q56" s="29"/>
      <c r="R56" s="20"/>
      <c r="S56" s="109"/>
      <c r="T56" s="68"/>
      <c r="U56" s="68"/>
      <c r="V56" s="68"/>
      <c r="W56" s="13"/>
      <c r="X56" s="27"/>
      <c r="Y56" s="17"/>
      <c r="Z56" s="29"/>
      <c r="AA56" s="23"/>
      <c r="AB56" s="20"/>
      <c r="AC56" s="112"/>
      <c r="AD56" s="113"/>
      <c r="AE56" s="113"/>
      <c r="AF56" s="114"/>
      <c r="AG56" s="109"/>
      <c r="AH56" s="115"/>
      <c r="AI56" s="115"/>
      <c r="AJ56" s="116"/>
      <c r="AK56" s="14"/>
      <c r="AL56" s="31"/>
      <c r="AM56" s="17"/>
      <c r="AN56" s="29"/>
      <c r="AO56" s="20"/>
      <c r="AP56" s="14"/>
      <c r="AQ56" s="15"/>
      <c r="AR56" s="11"/>
      <c r="AS56" s="23"/>
      <c r="AT56" s="20"/>
      <c r="AU56" s="23"/>
      <c r="AV56" s="23"/>
      <c r="AW56" s="16"/>
      <c r="AX56" s="22"/>
      <c r="AY56" s="20"/>
      <c r="AZ56" s="154"/>
      <c r="BA56" s="16"/>
      <c r="BB56" s="155"/>
      <c r="BC56" s="16"/>
      <c r="BD56" s="20"/>
      <c r="BE56" s="154"/>
      <c r="BF56" s="16"/>
      <c r="BG56" s="155"/>
      <c r="BH56" s="16"/>
      <c r="BI56" s="20"/>
      <c r="BJ56" s="21"/>
      <c r="BK56" s="22"/>
      <c r="BL56" s="23"/>
      <c r="BM56" s="23"/>
      <c r="BN56" s="19"/>
      <c r="BO56" s="24"/>
      <c r="BR56" s="441"/>
      <c r="BS56" s="441"/>
      <c r="BT56" s="441"/>
    </row>
    <row r="57" spans="1:72" ht="13.5" hidden="1" thickBot="1">
      <c r="A57" s="74">
        <v>32</v>
      </c>
      <c r="B57" s="120" t="s">
        <v>64</v>
      </c>
      <c r="C57" s="161"/>
      <c r="D57" s="124">
        <v>0</v>
      </c>
      <c r="E57" s="70">
        <v>0</v>
      </c>
      <c r="F57" s="70">
        <v>0</v>
      </c>
      <c r="G57" s="70">
        <v>0</v>
      </c>
      <c r="H57" s="20">
        <f t="shared" ref="H57:H63" si="43">SUM(D57:G57)</f>
        <v>0</v>
      </c>
      <c r="I57" s="162"/>
      <c r="J57" s="122"/>
      <c r="K57" s="74"/>
      <c r="L57" s="74"/>
      <c r="M57" s="20">
        <f t="shared" ref="M57:M63" si="44">SUM(I57:L57)</f>
        <v>0</v>
      </c>
      <c r="N57" s="27">
        <f t="shared" ref="N57:Q61" si="45">D57-I57</f>
        <v>0</v>
      </c>
      <c r="O57" s="28">
        <f t="shared" si="45"/>
        <v>0</v>
      </c>
      <c r="P57" s="28">
        <f t="shared" si="45"/>
        <v>0</v>
      </c>
      <c r="Q57" s="29">
        <f t="shared" si="45"/>
        <v>0</v>
      </c>
      <c r="R57" s="20">
        <f t="shared" ref="R57:R63" si="46">SUM(N57:Q57)</f>
        <v>0</v>
      </c>
      <c r="S57" s="124">
        <v>0</v>
      </c>
      <c r="T57" s="70">
        <v>0</v>
      </c>
      <c r="U57" s="70">
        <v>0</v>
      </c>
      <c r="V57" s="70">
        <v>0</v>
      </c>
      <c r="W57" s="20">
        <f>SUM(S57:V57)</f>
        <v>0</v>
      </c>
      <c r="X57" s="27">
        <v>0</v>
      </c>
      <c r="Y57" s="28">
        <v>0</v>
      </c>
      <c r="Z57" s="29">
        <v>0</v>
      </c>
      <c r="AA57" s="23">
        <v>0</v>
      </c>
      <c r="AB57" s="20">
        <f>SUM(X57:AA57)</f>
        <v>0</v>
      </c>
      <c r="AC57" s="112">
        <f>AC18*1.8%</f>
        <v>26.120520000000006</v>
      </c>
      <c r="AD57" s="113"/>
      <c r="AE57" s="113"/>
      <c r="AF57" s="114">
        <f>AC57+AD57</f>
        <v>26.120520000000006</v>
      </c>
      <c r="AG57" s="109"/>
      <c r="AH57" s="115"/>
      <c r="AI57" s="115"/>
      <c r="AJ57" s="116"/>
      <c r="AK57" s="30">
        <v>0</v>
      </c>
      <c r="AL57" s="31">
        <v>0</v>
      </c>
      <c r="AM57" s="28">
        <v>0</v>
      </c>
      <c r="AN57" s="29">
        <v>0</v>
      </c>
      <c r="AO57" s="20">
        <f>SUM(AK57:AN57)</f>
        <v>0</v>
      </c>
      <c r="AP57" s="30">
        <v>0</v>
      </c>
      <c r="AQ57" s="31">
        <v>0</v>
      </c>
      <c r="AR57" s="28">
        <v>0</v>
      </c>
      <c r="AS57" s="23">
        <v>0</v>
      </c>
      <c r="AT57" s="20">
        <f>SUM(AP57:AS57)</f>
        <v>0</v>
      </c>
      <c r="AU57" s="23">
        <f t="shared" ref="AU57:AX61" si="47">D57-AK57</f>
        <v>0</v>
      </c>
      <c r="AV57" s="23">
        <f t="shared" si="47"/>
        <v>0</v>
      </c>
      <c r="AW57" s="23">
        <f t="shared" si="47"/>
        <v>0</v>
      </c>
      <c r="AX57" s="22">
        <f t="shared" si="47"/>
        <v>0</v>
      </c>
      <c r="AY57" s="20">
        <f t="shared" ref="AY57:AY63" si="48">SUM(AU57:AX57)</f>
        <v>0</v>
      </c>
      <c r="AZ57" s="154">
        <f>AU57*AZ10</f>
        <v>0</v>
      </c>
      <c r="BA57" s="23">
        <f>AV57*BA10</f>
        <v>0</v>
      </c>
      <c r="BB57" s="155">
        <f>AW57*BB10</f>
        <v>0</v>
      </c>
      <c r="BC57" s="23">
        <f>AX57*BC10</f>
        <v>0</v>
      </c>
      <c r="BD57" s="20">
        <f t="shared" ref="BD57:BD63" si="49">SUM(AZ57:BC57)</f>
        <v>0</v>
      </c>
      <c r="BE57" s="154">
        <f>AZ57*BE10</f>
        <v>0</v>
      </c>
      <c r="BF57" s="23">
        <f>BA57*BF10</f>
        <v>0</v>
      </c>
      <c r="BG57" s="155">
        <f>BB57*BG10</f>
        <v>0</v>
      </c>
      <c r="BH57" s="23">
        <f>BC57*BH10</f>
        <v>0</v>
      </c>
      <c r="BI57" s="20">
        <f t="shared" ref="BI57:BI63" si="50">SUM(BE57:BH57)</f>
        <v>0</v>
      </c>
      <c r="BJ57" s="21">
        <f t="shared" ref="BJ57:BM61" si="51">AP57+AZ57*1.13</f>
        <v>0</v>
      </c>
      <c r="BK57" s="22">
        <f t="shared" si="51"/>
        <v>0</v>
      </c>
      <c r="BL57" s="23">
        <f t="shared" si="51"/>
        <v>0</v>
      </c>
      <c r="BM57" s="23">
        <f t="shared" si="51"/>
        <v>0</v>
      </c>
      <c r="BN57" s="20">
        <f t="shared" ref="BN57:BN63" si="52">SUM(BJ57:BM57)</f>
        <v>0</v>
      </c>
      <c r="BO57" s="24"/>
      <c r="BR57" s="441"/>
      <c r="BS57" s="441"/>
      <c r="BT57" s="441"/>
    </row>
    <row r="58" spans="1:72" ht="13.5" hidden="1" thickBot="1">
      <c r="A58" s="74">
        <v>33</v>
      </c>
      <c r="B58" s="120" t="s">
        <v>65</v>
      </c>
      <c r="C58" s="163"/>
      <c r="D58" s="124">
        <v>0</v>
      </c>
      <c r="E58" s="70">
        <v>0</v>
      </c>
      <c r="F58" s="70">
        <v>0</v>
      </c>
      <c r="G58" s="70">
        <v>0</v>
      </c>
      <c r="H58" s="20">
        <f t="shared" si="43"/>
        <v>0</v>
      </c>
      <c r="I58" s="124"/>
      <c r="J58" s="70"/>
      <c r="K58" s="65"/>
      <c r="L58" s="65"/>
      <c r="M58" s="20">
        <f t="shared" si="44"/>
        <v>0</v>
      </c>
      <c r="N58" s="27">
        <f t="shared" si="45"/>
        <v>0</v>
      </c>
      <c r="O58" s="28">
        <f t="shared" si="45"/>
        <v>0</v>
      </c>
      <c r="P58" s="28">
        <f t="shared" si="45"/>
        <v>0</v>
      </c>
      <c r="Q58" s="29">
        <f t="shared" si="45"/>
        <v>0</v>
      </c>
      <c r="R58" s="20">
        <f t="shared" si="46"/>
        <v>0</v>
      </c>
      <c r="S58" s="124">
        <v>0</v>
      </c>
      <c r="T58" s="70">
        <v>0</v>
      </c>
      <c r="U58" s="70">
        <v>0</v>
      </c>
      <c r="V58" s="70">
        <v>0</v>
      </c>
      <c r="W58" s="20">
        <f>SUM(S58:V58)</f>
        <v>0</v>
      </c>
      <c r="X58" s="27">
        <v>0</v>
      </c>
      <c r="Y58" s="28">
        <v>0</v>
      </c>
      <c r="Z58" s="29">
        <v>0</v>
      </c>
      <c r="AA58" s="23">
        <v>0</v>
      </c>
      <c r="AB58" s="20">
        <f>SUM(X58:AA58)</f>
        <v>0</v>
      </c>
      <c r="AC58" s="125"/>
      <c r="AD58" s="126"/>
      <c r="AE58" s="126"/>
      <c r="AF58" s="127"/>
      <c r="AG58" s="124"/>
      <c r="AH58" s="128"/>
      <c r="AI58" s="128"/>
      <c r="AJ58" s="129"/>
      <c r="AK58" s="30">
        <v>0</v>
      </c>
      <c r="AL58" s="31">
        <v>0</v>
      </c>
      <c r="AM58" s="28">
        <v>0</v>
      </c>
      <c r="AN58" s="29">
        <v>0</v>
      </c>
      <c r="AO58" s="20">
        <f>SUM(AK58:AN58)</f>
        <v>0</v>
      </c>
      <c r="AP58" s="30">
        <v>0</v>
      </c>
      <c r="AQ58" s="31">
        <v>0</v>
      </c>
      <c r="AR58" s="28">
        <v>0</v>
      </c>
      <c r="AS58" s="23">
        <v>0</v>
      </c>
      <c r="AT58" s="20">
        <f>SUM(AP58:AS58)</f>
        <v>0</v>
      </c>
      <c r="AU58" s="23">
        <f t="shared" si="47"/>
        <v>0</v>
      </c>
      <c r="AV58" s="23">
        <f t="shared" si="47"/>
        <v>0</v>
      </c>
      <c r="AW58" s="23">
        <f t="shared" si="47"/>
        <v>0</v>
      </c>
      <c r="AX58" s="22">
        <f t="shared" si="47"/>
        <v>0</v>
      </c>
      <c r="AY58" s="20">
        <f t="shared" si="48"/>
        <v>0</v>
      </c>
      <c r="AZ58" s="154">
        <f>AU58*AZ10</f>
        <v>0</v>
      </c>
      <c r="BA58" s="23">
        <f>AV58*BA10</f>
        <v>0</v>
      </c>
      <c r="BB58" s="155">
        <f>AW58*BB10</f>
        <v>0</v>
      </c>
      <c r="BC58" s="23">
        <f>AX58*BC10</f>
        <v>0</v>
      </c>
      <c r="BD58" s="20">
        <f t="shared" si="49"/>
        <v>0</v>
      </c>
      <c r="BE58" s="154">
        <f>AZ58*BE10</f>
        <v>0</v>
      </c>
      <c r="BF58" s="23">
        <f>BA58*BF10</f>
        <v>0</v>
      </c>
      <c r="BG58" s="155">
        <f>BB58*BG10</f>
        <v>0</v>
      </c>
      <c r="BH58" s="23">
        <f>BC58*BH10</f>
        <v>0</v>
      </c>
      <c r="BI58" s="20">
        <f t="shared" si="50"/>
        <v>0</v>
      </c>
      <c r="BJ58" s="21">
        <f t="shared" si="51"/>
        <v>0</v>
      </c>
      <c r="BK58" s="22">
        <f t="shared" si="51"/>
        <v>0</v>
      </c>
      <c r="BL58" s="23">
        <f t="shared" si="51"/>
        <v>0</v>
      </c>
      <c r="BM58" s="23">
        <f t="shared" si="51"/>
        <v>0</v>
      </c>
      <c r="BN58" s="20">
        <f t="shared" si="52"/>
        <v>0</v>
      </c>
      <c r="BO58" s="24"/>
      <c r="BR58" s="441"/>
      <c r="BS58" s="441"/>
      <c r="BT58" s="441"/>
    </row>
    <row r="59" spans="1:72" ht="13.5" hidden="1" thickBot="1">
      <c r="A59" s="74">
        <v>34</v>
      </c>
      <c r="B59" s="120" t="s">
        <v>66</v>
      </c>
      <c r="C59" s="163"/>
      <c r="D59" s="124">
        <v>0</v>
      </c>
      <c r="E59" s="70">
        <v>0</v>
      </c>
      <c r="F59" s="70">
        <v>0</v>
      </c>
      <c r="G59" s="70">
        <v>0</v>
      </c>
      <c r="H59" s="33">
        <f t="shared" si="43"/>
        <v>0</v>
      </c>
      <c r="I59" s="124"/>
      <c r="J59" s="70"/>
      <c r="K59" s="65"/>
      <c r="L59" s="65"/>
      <c r="M59" s="20">
        <f t="shared" si="44"/>
        <v>0</v>
      </c>
      <c r="N59" s="27">
        <f t="shared" si="45"/>
        <v>0</v>
      </c>
      <c r="O59" s="28">
        <f t="shared" si="45"/>
        <v>0</v>
      </c>
      <c r="P59" s="28">
        <f t="shared" si="45"/>
        <v>0</v>
      </c>
      <c r="Q59" s="29">
        <f t="shared" si="45"/>
        <v>0</v>
      </c>
      <c r="R59" s="20">
        <f t="shared" si="46"/>
        <v>0</v>
      </c>
      <c r="S59" s="124">
        <v>0</v>
      </c>
      <c r="T59" s="70">
        <v>0</v>
      </c>
      <c r="U59" s="70">
        <v>0</v>
      </c>
      <c r="V59" s="70">
        <v>0</v>
      </c>
      <c r="W59" s="33">
        <f>SUM(S59:V59)</f>
        <v>0</v>
      </c>
      <c r="X59" s="27">
        <v>0</v>
      </c>
      <c r="Y59" s="28">
        <v>0</v>
      </c>
      <c r="Z59" s="29">
        <v>0</v>
      </c>
      <c r="AA59" s="23">
        <v>0</v>
      </c>
      <c r="AB59" s="20">
        <f>SUM(X59:AA59)</f>
        <v>0</v>
      </c>
      <c r="AC59" s="125"/>
      <c r="AD59" s="126"/>
      <c r="AE59" s="126"/>
      <c r="AF59" s="127"/>
      <c r="AG59" s="124"/>
      <c r="AH59" s="128"/>
      <c r="AI59" s="128"/>
      <c r="AJ59" s="129"/>
      <c r="AK59" s="30">
        <v>0</v>
      </c>
      <c r="AL59" s="31">
        <v>0</v>
      </c>
      <c r="AM59" s="28">
        <v>0</v>
      </c>
      <c r="AN59" s="29">
        <v>0</v>
      </c>
      <c r="AO59" s="20">
        <f>SUM(AK59:AN59)</f>
        <v>0</v>
      </c>
      <c r="AP59" s="30">
        <v>0</v>
      </c>
      <c r="AQ59" s="31">
        <v>0</v>
      </c>
      <c r="AR59" s="28">
        <v>0</v>
      </c>
      <c r="AS59" s="23">
        <v>0</v>
      </c>
      <c r="AT59" s="20">
        <f>SUM(AP59:AS59)</f>
        <v>0</v>
      </c>
      <c r="AU59" s="23">
        <f t="shared" si="47"/>
        <v>0</v>
      </c>
      <c r="AV59" s="23">
        <f t="shared" si="47"/>
        <v>0</v>
      </c>
      <c r="AW59" s="23">
        <f t="shared" si="47"/>
        <v>0</v>
      </c>
      <c r="AX59" s="22">
        <f t="shared" si="47"/>
        <v>0</v>
      </c>
      <c r="AY59" s="20">
        <f t="shared" si="48"/>
        <v>0</v>
      </c>
      <c r="AZ59" s="154">
        <f>AU59*AZ10</f>
        <v>0</v>
      </c>
      <c r="BA59" s="23">
        <f>AV59*BA10</f>
        <v>0</v>
      </c>
      <c r="BB59" s="155">
        <f>AW59*BB10</f>
        <v>0</v>
      </c>
      <c r="BC59" s="23">
        <f>AX59*BC10</f>
        <v>0</v>
      </c>
      <c r="BD59" s="20">
        <f t="shared" si="49"/>
        <v>0</v>
      </c>
      <c r="BE59" s="154">
        <f>AZ59*BE10</f>
        <v>0</v>
      </c>
      <c r="BF59" s="23">
        <f>BA59*BF10</f>
        <v>0</v>
      </c>
      <c r="BG59" s="155">
        <f>BB59*BG10</f>
        <v>0</v>
      </c>
      <c r="BH59" s="23">
        <f>BC59*BH10</f>
        <v>0</v>
      </c>
      <c r="BI59" s="20">
        <f t="shared" si="50"/>
        <v>0</v>
      </c>
      <c r="BJ59" s="21">
        <f t="shared" si="51"/>
        <v>0</v>
      </c>
      <c r="BK59" s="22">
        <f t="shared" si="51"/>
        <v>0</v>
      </c>
      <c r="BL59" s="23">
        <f t="shared" si="51"/>
        <v>0</v>
      </c>
      <c r="BM59" s="23">
        <f t="shared" si="51"/>
        <v>0</v>
      </c>
      <c r="BN59" s="20">
        <f t="shared" si="52"/>
        <v>0</v>
      </c>
      <c r="BO59" s="24"/>
      <c r="BR59" s="441"/>
      <c r="BS59" s="441"/>
      <c r="BT59" s="441"/>
    </row>
    <row r="60" spans="1:72" ht="13.5" hidden="1" thickBot="1">
      <c r="A60" s="74">
        <v>35</v>
      </c>
      <c r="B60" s="120" t="s">
        <v>67</v>
      </c>
      <c r="C60" s="164" t="s">
        <v>51</v>
      </c>
      <c r="D60" s="124">
        <v>0</v>
      </c>
      <c r="E60" s="70">
        <v>0</v>
      </c>
      <c r="F60" s="70">
        <v>0</v>
      </c>
      <c r="G60" s="70">
        <v>0</v>
      </c>
      <c r="H60" s="20">
        <f t="shared" si="43"/>
        <v>0</v>
      </c>
      <c r="I60" s="124">
        <v>0</v>
      </c>
      <c r="J60" s="70">
        <v>0</v>
      </c>
      <c r="K60" s="70">
        <v>0</v>
      </c>
      <c r="L60" s="70">
        <v>0</v>
      </c>
      <c r="M60" s="20">
        <f t="shared" si="44"/>
        <v>0</v>
      </c>
      <c r="N60" s="27">
        <f t="shared" si="45"/>
        <v>0</v>
      </c>
      <c r="O60" s="28">
        <f t="shared" si="45"/>
        <v>0</v>
      </c>
      <c r="P60" s="28">
        <f t="shared" si="45"/>
        <v>0</v>
      </c>
      <c r="Q60" s="29">
        <f t="shared" si="45"/>
        <v>0</v>
      </c>
      <c r="R60" s="20">
        <f t="shared" si="46"/>
        <v>0</v>
      </c>
      <c r="S60" s="124"/>
      <c r="T60" s="70"/>
      <c r="U60" s="70"/>
      <c r="V60" s="70"/>
      <c r="W60" s="20"/>
      <c r="X60" s="27"/>
      <c r="Y60" s="28"/>
      <c r="Z60" s="29"/>
      <c r="AA60" s="23"/>
      <c r="AB60" s="20"/>
      <c r="AC60" s="125"/>
      <c r="AD60" s="126"/>
      <c r="AE60" s="126"/>
      <c r="AF60" s="127"/>
      <c r="AG60" s="124"/>
      <c r="AH60" s="128"/>
      <c r="AI60" s="128"/>
      <c r="AJ60" s="129"/>
      <c r="AK60" s="124"/>
      <c r="AL60" s="70"/>
      <c r="AM60" s="126"/>
      <c r="AN60" s="126"/>
      <c r="AO60" s="157"/>
      <c r="AP60" s="124"/>
      <c r="AQ60" s="70"/>
      <c r="AR60" s="128"/>
      <c r="AS60" s="128"/>
      <c r="AT60" s="129"/>
      <c r="AU60" s="23">
        <f t="shared" si="47"/>
        <v>0</v>
      </c>
      <c r="AV60" s="23">
        <f t="shared" si="47"/>
        <v>0</v>
      </c>
      <c r="AW60" s="23">
        <f t="shared" si="47"/>
        <v>0</v>
      </c>
      <c r="AX60" s="22">
        <f t="shared" si="47"/>
        <v>0</v>
      </c>
      <c r="AY60" s="20">
        <f t="shared" si="48"/>
        <v>0</v>
      </c>
      <c r="AZ60" s="154">
        <f>AU60*AZ10</f>
        <v>0</v>
      </c>
      <c r="BA60" s="23">
        <f>AV60*BA10</f>
        <v>0</v>
      </c>
      <c r="BB60" s="155">
        <f>AW60*BB10</f>
        <v>0</v>
      </c>
      <c r="BC60" s="23">
        <f>AX60*BC10</f>
        <v>0</v>
      </c>
      <c r="BD60" s="20">
        <f t="shared" si="49"/>
        <v>0</v>
      </c>
      <c r="BE60" s="154">
        <f>AZ60*BE10</f>
        <v>0</v>
      </c>
      <c r="BF60" s="23">
        <f>BA60*BF10</f>
        <v>0</v>
      </c>
      <c r="BG60" s="155">
        <f>BB60*BG10</f>
        <v>0</v>
      </c>
      <c r="BH60" s="23">
        <f>BC60*BH10</f>
        <v>0</v>
      </c>
      <c r="BI60" s="20">
        <f t="shared" si="50"/>
        <v>0</v>
      </c>
      <c r="BJ60" s="21">
        <f t="shared" si="51"/>
        <v>0</v>
      </c>
      <c r="BK60" s="22">
        <f t="shared" si="51"/>
        <v>0</v>
      </c>
      <c r="BL60" s="23">
        <f t="shared" si="51"/>
        <v>0</v>
      </c>
      <c r="BM60" s="23">
        <f t="shared" si="51"/>
        <v>0</v>
      </c>
      <c r="BN60" s="20">
        <f t="shared" si="52"/>
        <v>0</v>
      </c>
      <c r="BO60" s="24"/>
      <c r="BR60" s="441"/>
      <c r="BS60" s="441"/>
      <c r="BT60" s="441"/>
    </row>
    <row r="61" spans="1:72" ht="13.5" hidden="1" thickBot="1">
      <c r="A61" s="74">
        <v>36</v>
      </c>
      <c r="B61" s="120" t="s">
        <v>68</v>
      </c>
      <c r="C61" s="164" t="s">
        <v>51</v>
      </c>
      <c r="D61" s="124">
        <v>0</v>
      </c>
      <c r="E61" s="70">
        <v>0</v>
      </c>
      <c r="F61" s="70">
        <v>0</v>
      </c>
      <c r="G61" s="70">
        <v>0</v>
      </c>
      <c r="H61" s="69">
        <f t="shared" si="43"/>
        <v>0</v>
      </c>
      <c r="I61" s="124">
        <v>0</v>
      </c>
      <c r="J61" s="70">
        <v>0</v>
      </c>
      <c r="K61" s="70">
        <v>0</v>
      </c>
      <c r="L61" s="70">
        <v>0</v>
      </c>
      <c r="M61" s="69">
        <f t="shared" si="44"/>
        <v>0</v>
      </c>
      <c r="N61" s="27">
        <f t="shared" si="45"/>
        <v>0</v>
      </c>
      <c r="O61" s="28">
        <f t="shared" si="45"/>
        <v>0</v>
      </c>
      <c r="P61" s="28">
        <f t="shared" si="45"/>
        <v>0</v>
      </c>
      <c r="Q61" s="29">
        <f t="shared" si="45"/>
        <v>0</v>
      </c>
      <c r="R61" s="20">
        <f t="shared" si="46"/>
        <v>0</v>
      </c>
      <c r="S61" s="124"/>
      <c r="T61" s="70"/>
      <c r="U61" s="70"/>
      <c r="V61" s="70"/>
      <c r="W61" s="69"/>
      <c r="X61" s="27"/>
      <c r="Y61" s="28"/>
      <c r="Z61" s="29"/>
      <c r="AA61" s="23"/>
      <c r="AB61" s="20"/>
      <c r="AC61" s="125"/>
      <c r="AD61" s="126"/>
      <c r="AE61" s="126"/>
      <c r="AF61" s="127"/>
      <c r="AG61" s="124"/>
      <c r="AH61" s="128"/>
      <c r="AI61" s="128"/>
      <c r="AJ61" s="129"/>
      <c r="AK61" s="124"/>
      <c r="AL61" s="70"/>
      <c r="AM61" s="126"/>
      <c r="AN61" s="126"/>
      <c r="AO61" s="157"/>
      <c r="AP61" s="124"/>
      <c r="AQ61" s="70"/>
      <c r="AR61" s="128"/>
      <c r="AS61" s="128"/>
      <c r="AT61" s="129"/>
      <c r="AU61" s="23">
        <f t="shared" si="47"/>
        <v>0</v>
      </c>
      <c r="AV61" s="23">
        <f t="shared" si="47"/>
        <v>0</v>
      </c>
      <c r="AW61" s="23">
        <f t="shared" si="47"/>
        <v>0</v>
      </c>
      <c r="AX61" s="22">
        <f t="shared" si="47"/>
        <v>0</v>
      </c>
      <c r="AY61" s="20">
        <f t="shared" si="48"/>
        <v>0</v>
      </c>
      <c r="AZ61" s="154">
        <f>AU61*AZ10</f>
        <v>0</v>
      </c>
      <c r="BA61" s="23">
        <f>AV61*BA10</f>
        <v>0</v>
      </c>
      <c r="BB61" s="155">
        <f>AW61*BB10</f>
        <v>0</v>
      </c>
      <c r="BC61" s="23">
        <f>AX61*BC10</f>
        <v>0</v>
      </c>
      <c r="BD61" s="20">
        <f t="shared" si="49"/>
        <v>0</v>
      </c>
      <c r="BE61" s="154">
        <f>AZ61*BE10</f>
        <v>0</v>
      </c>
      <c r="BF61" s="23">
        <f>BA61*BF10</f>
        <v>0</v>
      </c>
      <c r="BG61" s="155">
        <f>BB61*BG10</f>
        <v>0</v>
      </c>
      <c r="BH61" s="23">
        <f>BC61*BH10</f>
        <v>0</v>
      </c>
      <c r="BI61" s="20">
        <f t="shared" si="50"/>
        <v>0</v>
      </c>
      <c r="BJ61" s="21">
        <f t="shared" si="51"/>
        <v>0</v>
      </c>
      <c r="BK61" s="22">
        <f t="shared" si="51"/>
        <v>0</v>
      </c>
      <c r="BL61" s="23">
        <f t="shared" si="51"/>
        <v>0</v>
      </c>
      <c r="BM61" s="23">
        <f t="shared" si="51"/>
        <v>0</v>
      </c>
      <c r="BN61" s="20">
        <f t="shared" si="52"/>
        <v>0</v>
      </c>
      <c r="BO61" s="24"/>
      <c r="BR61" s="441"/>
      <c r="BS61" s="441"/>
      <c r="BT61" s="441"/>
    </row>
    <row r="62" spans="1:72" s="64" customFormat="1" ht="13.5" hidden="1" thickBot="1">
      <c r="A62" s="85"/>
      <c r="B62" s="165"/>
      <c r="C62" s="166" t="s">
        <v>69</v>
      </c>
      <c r="D62" s="138">
        <f>SUM(D56:D61)</f>
        <v>0</v>
      </c>
      <c r="E62" s="137">
        <f>SUM(E56:E61)</f>
        <v>0</v>
      </c>
      <c r="F62" s="137">
        <f>SUM(F56:F61)</f>
        <v>0</v>
      </c>
      <c r="G62" s="137">
        <f>SUM(G56:G61)</f>
        <v>0</v>
      </c>
      <c r="H62" s="89">
        <f t="shared" si="43"/>
        <v>0</v>
      </c>
      <c r="I62" s="138">
        <f>SUM(I56:I61)</f>
        <v>0</v>
      </c>
      <c r="J62" s="137">
        <f>SUM(J56:J61)</f>
        <v>0</v>
      </c>
      <c r="K62" s="137">
        <f>SUM(K56:K61)</f>
        <v>0</v>
      </c>
      <c r="L62" s="137">
        <f>SUM(L56:L61)</f>
        <v>0</v>
      </c>
      <c r="M62" s="89">
        <f t="shared" si="44"/>
        <v>0</v>
      </c>
      <c r="N62" s="139">
        <f>SUM(N56:N61)</f>
        <v>0</v>
      </c>
      <c r="O62" s="140">
        <f>SUM(O56:O61)</f>
        <v>0</v>
      </c>
      <c r="P62" s="137">
        <f>SUM(P56:P61)</f>
        <v>0</v>
      </c>
      <c r="Q62" s="137">
        <f>SUM(Q56:Q61)</f>
        <v>0</v>
      </c>
      <c r="R62" s="89">
        <f t="shared" si="46"/>
        <v>0</v>
      </c>
      <c r="S62" s="138">
        <f>SUM(S56:S61)</f>
        <v>0</v>
      </c>
      <c r="T62" s="137">
        <f>SUM(T56:T61)</f>
        <v>0</v>
      </c>
      <c r="U62" s="137">
        <f>SUM(U56:U61)</f>
        <v>0</v>
      </c>
      <c r="V62" s="137">
        <f>SUM(V56:V61)</f>
        <v>0</v>
      </c>
      <c r="W62" s="89">
        <f>SUM(S62:V62)</f>
        <v>0</v>
      </c>
      <c r="X62" s="139">
        <f>SUM(X56:X61)</f>
        <v>0</v>
      </c>
      <c r="Y62" s="140">
        <f>SUM(Y56:Y61)</f>
        <v>0</v>
      </c>
      <c r="Z62" s="137">
        <f>SUM(Z56:Z61)</f>
        <v>0</v>
      </c>
      <c r="AA62" s="137">
        <f>SUM(AA56:AA61)</f>
        <v>0</v>
      </c>
      <c r="AB62" s="89">
        <f>SUM(X62:AA62)</f>
        <v>0</v>
      </c>
      <c r="AC62" s="141">
        <f>AC56</f>
        <v>0</v>
      </c>
      <c r="AD62" s="142"/>
      <c r="AE62" s="142"/>
      <c r="AF62" s="143">
        <f>AF56</f>
        <v>0</v>
      </c>
      <c r="AG62" s="138"/>
      <c r="AH62" s="140"/>
      <c r="AI62" s="140"/>
      <c r="AJ62" s="144"/>
      <c r="AK62" s="138">
        <f>SUM(AK56:AK61)</f>
        <v>0</v>
      </c>
      <c r="AL62" s="137">
        <f>SUM(AL56:AL61)</f>
        <v>0</v>
      </c>
      <c r="AM62" s="137">
        <f>SUM(AM56:AM61)</f>
        <v>0</v>
      </c>
      <c r="AN62" s="137">
        <f>SUM(AN56:AN61)</f>
        <v>0</v>
      </c>
      <c r="AO62" s="89">
        <f>SUM(AK62:AN62)</f>
        <v>0</v>
      </c>
      <c r="AP62" s="138">
        <f>SUM(AP56:AP61)</f>
        <v>0</v>
      </c>
      <c r="AQ62" s="137">
        <f>SUM(AQ56:AQ61)</f>
        <v>0</v>
      </c>
      <c r="AR62" s="137">
        <f>SUM(AR56:AR61)</f>
        <v>0</v>
      </c>
      <c r="AS62" s="137">
        <f>SUM(AS56:AS61)</f>
        <v>0</v>
      </c>
      <c r="AT62" s="89">
        <f>SUM(AP62:AS62)</f>
        <v>0</v>
      </c>
      <c r="AU62" s="138">
        <f>SUM(AU56:AU61)</f>
        <v>0</v>
      </c>
      <c r="AV62" s="137">
        <f>SUM(AV56:AV61)</f>
        <v>0</v>
      </c>
      <c r="AW62" s="137">
        <f>SUM(AW56:AW61)</f>
        <v>0</v>
      </c>
      <c r="AX62" s="137">
        <f>SUM(AX56:AX61)</f>
        <v>0</v>
      </c>
      <c r="AY62" s="89">
        <f t="shared" si="48"/>
        <v>0</v>
      </c>
      <c r="AZ62" s="139">
        <f>SUM(AZ56:AZ61)</f>
        <v>0</v>
      </c>
      <c r="BA62" s="140">
        <f>SUM(BA56:BA61)</f>
        <v>0</v>
      </c>
      <c r="BB62" s="137">
        <f>SUM(BB56:BB61)</f>
        <v>0</v>
      </c>
      <c r="BC62" s="137">
        <f>SUM(BC56:BC61)</f>
        <v>0</v>
      </c>
      <c r="BD62" s="89">
        <f t="shared" si="49"/>
        <v>0</v>
      </c>
      <c r="BE62" s="139">
        <f>SUM(BE56:BE61)</f>
        <v>0</v>
      </c>
      <c r="BF62" s="140">
        <f>SUM(BF56:BF61)</f>
        <v>0</v>
      </c>
      <c r="BG62" s="137">
        <f>SUM(BG56:BG61)</f>
        <v>0</v>
      </c>
      <c r="BH62" s="137">
        <f>SUM(BH56:BH61)</f>
        <v>0</v>
      </c>
      <c r="BI62" s="89">
        <f t="shared" si="50"/>
        <v>0</v>
      </c>
      <c r="BJ62" s="138">
        <f>SUM(BJ56:BJ61)</f>
        <v>0</v>
      </c>
      <c r="BK62" s="137">
        <f>SUM(BK56:BK61)</f>
        <v>0</v>
      </c>
      <c r="BL62" s="137">
        <f>SUM(BL56:BL61)</f>
        <v>0</v>
      </c>
      <c r="BM62" s="137">
        <f>SUM(BM56:BM61)</f>
        <v>0</v>
      </c>
      <c r="BN62" s="89">
        <f t="shared" si="52"/>
        <v>0</v>
      </c>
      <c r="BO62" s="63"/>
      <c r="BR62" s="442"/>
      <c r="BS62" s="442"/>
      <c r="BT62" s="442"/>
    </row>
    <row r="63" spans="1:72" s="64" customFormat="1" ht="16.5" hidden="1" customHeight="1">
      <c r="A63" s="149"/>
      <c r="B63" s="148"/>
      <c r="C63" s="167" t="s">
        <v>70</v>
      </c>
      <c r="D63" s="54">
        <f>D62+D54</f>
        <v>820.33199999999999</v>
      </c>
      <c r="E63" s="60">
        <f>E62+E54</f>
        <v>148.16499999999999</v>
      </c>
      <c r="F63" s="60">
        <f>F62+F54</f>
        <v>56.415000000000006</v>
      </c>
      <c r="G63" s="60">
        <f>G62+G54</f>
        <v>0</v>
      </c>
      <c r="H63" s="61">
        <f t="shared" si="43"/>
        <v>1024.912</v>
      </c>
      <c r="I63" s="54">
        <f>I62+I54</f>
        <v>0</v>
      </c>
      <c r="J63" s="60">
        <f>J62+J54</f>
        <v>0</v>
      </c>
      <c r="K63" s="60">
        <f>K62+K54</f>
        <v>0</v>
      </c>
      <c r="L63" s="60">
        <f>L62+L54</f>
        <v>0</v>
      </c>
      <c r="M63" s="61">
        <f t="shared" si="44"/>
        <v>0</v>
      </c>
      <c r="N63" s="59">
        <f>N62+N54</f>
        <v>123.081</v>
      </c>
      <c r="O63" s="56">
        <f>O62+O54</f>
        <v>147.01300000000001</v>
      </c>
      <c r="P63" s="60">
        <f>P62+P54</f>
        <v>56.415000000000006</v>
      </c>
      <c r="Q63" s="60">
        <f>Q62+Q54</f>
        <v>0</v>
      </c>
      <c r="R63" s="61">
        <f t="shared" si="46"/>
        <v>326.50900000000001</v>
      </c>
      <c r="S63" s="54">
        <f>S62+S54</f>
        <v>0</v>
      </c>
      <c r="T63" s="60">
        <f>T62+T54</f>
        <v>0</v>
      </c>
      <c r="U63" s="60">
        <f>U62+U54</f>
        <v>0</v>
      </c>
      <c r="V63" s="60">
        <f>V62+V54</f>
        <v>0</v>
      </c>
      <c r="W63" s="61">
        <f>SUM(S63:V63)</f>
        <v>0</v>
      </c>
      <c r="X63" s="59">
        <f>X62+X54</f>
        <v>0</v>
      </c>
      <c r="Y63" s="56">
        <f>Y62+Y54</f>
        <v>0</v>
      </c>
      <c r="Z63" s="60">
        <f>Z62+Z54</f>
        <v>0</v>
      </c>
      <c r="AA63" s="60">
        <f>AA62+AA54</f>
        <v>0</v>
      </c>
      <c r="AB63" s="61">
        <f>SUM(X63:AA63)</f>
        <v>0</v>
      </c>
      <c r="AC63" s="103">
        <f t="shared" ref="AC63:AJ63" si="53">AC7+AC62</f>
        <v>0</v>
      </c>
      <c r="AD63" s="92">
        <f t="shared" si="53"/>
        <v>0</v>
      </c>
      <c r="AE63" s="92">
        <f t="shared" si="53"/>
        <v>0</v>
      </c>
      <c r="AF63" s="104">
        <f t="shared" si="53"/>
        <v>0</v>
      </c>
      <c r="AG63" s="103">
        <f t="shared" si="53"/>
        <v>0</v>
      </c>
      <c r="AH63" s="92">
        <f t="shared" si="53"/>
        <v>0</v>
      </c>
      <c r="AI63" s="92">
        <f t="shared" si="53"/>
        <v>0</v>
      </c>
      <c r="AJ63" s="104">
        <f t="shared" si="53"/>
        <v>0</v>
      </c>
      <c r="AK63" s="54">
        <f>AK62+AK54</f>
        <v>0</v>
      </c>
      <c r="AL63" s="60">
        <f>AL62+AL54</f>
        <v>0</v>
      </c>
      <c r="AM63" s="60">
        <f>AM62+AM54</f>
        <v>0</v>
      </c>
      <c r="AN63" s="60">
        <f>AN62+AN54</f>
        <v>0</v>
      </c>
      <c r="AO63" s="61">
        <f>SUM(AK63:AN63)</f>
        <v>0</v>
      </c>
      <c r="AP63" s="54">
        <f>AP62+AP54</f>
        <v>0</v>
      </c>
      <c r="AQ63" s="60">
        <f>AQ62+AQ54</f>
        <v>0</v>
      </c>
      <c r="AR63" s="60">
        <f>AR62+AR54</f>
        <v>0</v>
      </c>
      <c r="AS63" s="60">
        <f>AS62+AS54</f>
        <v>0</v>
      </c>
      <c r="AT63" s="61">
        <f>SUM(AP63:AS63)</f>
        <v>0</v>
      </c>
      <c r="AU63" s="54">
        <f>AU62+AU54</f>
        <v>123.081</v>
      </c>
      <c r="AV63" s="60">
        <f>AV62+AV54</f>
        <v>147.01300000000001</v>
      </c>
      <c r="AW63" s="60">
        <f>AW62+AW54</f>
        <v>56.415000000000006</v>
      </c>
      <c r="AX63" s="60">
        <f>AX62+AX54</f>
        <v>0</v>
      </c>
      <c r="AY63" s="61">
        <f t="shared" si="48"/>
        <v>326.50900000000001</v>
      </c>
      <c r="AZ63" s="54">
        <f>AZ62+AZ54</f>
        <v>4993.8365400000002</v>
      </c>
      <c r="BA63" s="54">
        <f>BA62+BA54</f>
        <v>895.30916999999999</v>
      </c>
      <c r="BB63" s="60">
        <f>BB62+BB54</f>
        <v>172.62990000000002</v>
      </c>
      <c r="BC63" s="60">
        <f>BC62+BC54</f>
        <v>0</v>
      </c>
      <c r="BD63" s="61">
        <f t="shared" si="49"/>
        <v>6061.7756100000006</v>
      </c>
      <c r="BE63" s="54">
        <f>BE62+BE54</f>
        <v>5370.5085209999997</v>
      </c>
      <c r="BF63" s="54">
        <f>BF62+BF54</f>
        <v>969.99921375000008</v>
      </c>
      <c r="BG63" s="60">
        <f>BG62+BG54</f>
        <v>185.57714250000001</v>
      </c>
      <c r="BH63" s="60">
        <f>BH62+BH54</f>
        <v>0</v>
      </c>
      <c r="BI63" s="61">
        <f t="shared" si="50"/>
        <v>6526.0848772500003</v>
      </c>
      <c r="BJ63" s="54">
        <f>BJ62+BJ54</f>
        <v>2028.1598006999998</v>
      </c>
      <c r="BK63" s="60">
        <f>BK62+BK54</f>
        <v>2319.1474667999996</v>
      </c>
      <c r="BL63" s="60">
        <f>BL62+BL54</f>
        <v>3734.6277491999995</v>
      </c>
      <c r="BM63" s="60">
        <f>BM62+BM54</f>
        <v>7239.5261819999996</v>
      </c>
      <c r="BN63" s="61">
        <f t="shared" si="52"/>
        <v>15321.461198699999</v>
      </c>
      <c r="BO63" s="63"/>
      <c r="BR63" s="442"/>
      <c r="BS63" s="442"/>
      <c r="BT63" s="442"/>
    </row>
    <row r="64" spans="1:72" ht="13.5" hidden="1" thickBot="1">
      <c r="A64" s="428" t="s">
        <v>71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29"/>
      <c r="AA64" s="429"/>
      <c r="AB64" s="429"/>
      <c r="AC64" s="429"/>
      <c r="AD64" s="429"/>
      <c r="AE64" s="429"/>
      <c r="AF64" s="429"/>
      <c r="AG64" s="429"/>
      <c r="AH64" s="429"/>
      <c r="AI64" s="429"/>
      <c r="AJ64" s="429"/>
      <c r="AK64" s="429"/>
      <c r="AL64" s="429"/>
      <c r="AM64" s="429"/>
      <c r="AN64" s="429"/>
      <c r="AO64" s="429"/>
      <c r="AP64" s="429"/>
      <c r="AQ64" s="429"/>
      <c r="AR64" s="429"/>
      <c r="AS64" s="429"/>
      <c r="AT64" s="429"/>
      <c r="AU64" s="429"/>
      <c r="AV64" s="429"/>
      <c r="AW64" s="429"/>
      <c r="AX64" s="429"/>
      <c r="AY64" s="429"/>
      <c r="AZ64" s="429"/>
      <c r="BA64" s="429"/>
      <c r="BB64" s="429"/>
      <c r="BC64" s="429"/>
      <c r="BD64" s="429"/>
      <c r="BE64" s="429"/>
      <c r="BF64" s="429"/>
      <c r="BG64" s="429"/>
      <c r="BH64" s="429"/>
      <c r="BI64" s="429"/>
      <c r="BJ64" s="429"/>
      <c r="BK64" s="429"/>
      <c r="BL64" s="429"/>
      <c r="BM64" s="429"/>
      <c r="BN64" s="429"/>
      <c r="BO64" s="6"/>
      <c r="BR64" s="441"/>
      <c r="BS64" s="441"/>
      <c r="BT64" s="441"/>
    </row>
    <row r="65" spans="1:72" ht="34.5" hidden="1" customHeight="1">
      <c r="A65" s="7"/>
      <c r="B65" s="168"/>
      <c r="C65" s="153"/>
      <c r="D65" s="109"/>
      <c r="E65" s="68"/>
      <c r="F65" s="68"/>
      <c r="G65" s="68"/>
      <c r="H65" s="19"/>
      <c r="I65" s="109"/>
      <c r="J65" s="68"/>
      <c r="K65" s="70"/>
      <c r="L65" s="70"/>
      <c r="M65" s="19"/>
      <c r="N65" s="109"/>
      <c r="O65" s="68"/>
      <c r="P65" s="70"/>
      <c r="Q65" s="70"/>
      <c r="R65" s="19"/>
      <c r="S65" s="109"/>
      <c r="T65" s="68"/>
      <c r="U65" s="70"/>
      <c r="V65" s="70"/>
      <c r="W65" s="169"/>
      <c r="X65" s="109"/>
      <c r="Y65" s="68"/>
      <c r="Z65" s="68"/>
      <c r="AA65" s="68"/>
      <c r="AB65" s="19"/>
      <c r="AC65" s="109"/>
      <c r="AD65" s="115"/>
      <c r="AE65" s="115"/>
      <c r="AF65" s="116"/>
      <c r="AG65" s="109"/>
      <c r="AH65" s="115"/>
      <c r="AI65" s="115"/>
      <c r="AJ65" s="116"/>
      <c r="AK65" s="109"/>
      <c r="AL65" s="68"/>
      <c r="AM65" s="70"/>
      <c r="AN65" s="70"/>
      <c r="AO65" s="19"/>
      <c r="AP65" s="109"/>
      <c r="AQ65" s="68"/>
      <c r="AR65" s="70"/>
      <c r="AS65" s="70"/>
      <c r="AT65" s="19"/>
      <c r="AU65" s="109"/>
      <c r="AV65" s="68"/>
      <c r="AW65" s="70"/>
      <c r="AX65" s="70"/>
      <c r="AY65" s="19"/>
      <c r="AZ65" s="109"/>
      <c r="BA65" s="68"/>
      <c r="BB65" s="70"/>
      <c r="BC65" s="70"/>
      <c r="BD65" s="19"/>
      <c r="BE65" s="109"/>
      <c r="BF65" s="68"/>
      <c r="BG65" s="70"/>
      <c r="BH65" s="70"/>
      <c r="BI65" s="19"/>
      <c r="BJ65" s="109"/>
      <c r="BK65" s="68"/>
      <c r="BL65" s="68"/>
      <c r="BM65" s="68"/>
      <c r="BN65" s="19"/>
      <c r="BO65" s="24"/>
      <c r="BR65" s="441"/>
      <c r="BS65" s="441"/>
      <c r="BT65" s="441"/>
    </row>
    <row r="66" spans="1:72" ht="34.5" hidden="1" customHeight="1">
      <c r="A66" s="170"/>
      <c r="B66" s="171"/>
      <c r="C66" s="67" t="s">
        <v>72</v>
      </c>
      <c r="D66" s="124"/>
      <c r="E66" s="70"/>
      <c r="F66" s="70"/>
      <c r="G66" s="70"/>
      <c r="H66" s="69">
        <f>D65*15%</f>
        <v>0</v>
      </c>
      <c r="I66" s="70"/>
      <c r="J66" s="70"/>
      <c r="K66" s="70"/>
      <c r="L66" s="70"/>
      <c r="M66" s="69"/>
      <c r="N66" s="70"/>
      <c r="O66" s="70"/>
      <c r="P66" s="70"/>
      <c r="Q66" s="70"/>
      <c r="R66" s="69"/>
      <c r="S66" s="70"/>
      <c r="T66" s="70"/>
      <c r="U66" s="70"/>
      <c r="V66" s="70"/>
      <c r="W66" s="135"/>
      <c r="X66" s="133"/>
      <c r="Y66" s="70"/>
      <c r="Z66" s="70"/>
      <c r="AA66" s="70"/>
      <c r="AB66" s="69"/>
      <c r="AC66" s="124"/>
      <c r="AD66" s="128"/>
      <c r="AE66" s="128"/>
      <c r="AF66" s="129"/>
      <c r="AG66" s="124"/>
      <c r="AH66" s="128"/>
      <c r="AI66" s="128"/>
      <c r="AJ66" s="129"/>
      <c r="AK66" s="124"/>
      <c r="AL66" s="70"/>
      <c r="AM66" s="70"/>
      <c r="AN66" s="70"/>
      <c r="AO66" s="69"/>
      <c r="AP66" s="124"/>
      <c r="AQ66" s="70"/>
      <c r="AR66" s="70"/>
      <c r="AS66" s="70"/>
      <c r="AT66" s="69"/>
      <c r="AU66" s="124"/>
      <c r="AV66" s="70"/>
      <c r="AW66" s="70"/>
      <c r="AX66" s="70"/>
      <c r="AY66" s="69"/>
      <c r="AZ66" s="124"/>
      <c r="BA66" s="70"/>
      <c r="BB66" s="70"/>
      <c r="BC66" s="70"/>
      <c r="BD66" s="69">
        <f>AZ65*15%</f>
        <v>0</v>
      </c>
      <c r="BE66" s="124"/>
      <c r="BF66" s="70"/>
      <c r="BG66" s="70"/>
      <c r="BH66" s="70"/>
      <c r="BI66" s="69">
        <f>BE65*15%</f>
        <v>0</v>
      </c>
      <c r="BJ66" s="124"/>
      <c r="BK66" s="70"/>
      <c r="BL66" s="70"/>
      <c r="BM66" s="70"/>
      <c r="BN66" s="69"/>
      <c r="BO66" s="24"/>
      <c r="BR66" s="441"/>
      <c r="BS66" s="441"/>
      <c r="BT66" s="441"/>
    </row>
    <row r="67" spans="1:72" s="64" customFormat="1" ht="13.5" hidden="1" thickBot="1">
      <c r="A67" s="85"/>
      <c r="B67" s="121"/>
      <c r="C67" s="85" t="s">
        <v>73</v>
      </c>
      <c r="D67" s="138">
        <f>SUM(D65)</f>
        <v>0</v>
      </c>
      <c r="E67" s="137">
        <f>SUM(E65)</f>
        <v>0</v>
      </c>
      <c r="F67" s="137">
        <f>SUM(F65)</f>
        <v>0</v>
      </c>
      <c r="G67" s="137">
        <f>SUM(G65)</f>
        <v>0</v>
      </c>
      <c r="H67" s="89">
        <f>SUM(D67:G67)</f>
        <v>0</v>
      </c>
      <c r="I67" s="137">
        <f>SUM(I65)</f>
        <v>0</v>
      </c>
      <c r="J67" s="137">
        <f>SUM(J65)</f>
        <v>0</v>
      </c>
      <c r="K67" s="137">
        <f>SUM(K65)</f>
        <v>0</v>
      </c>
      <c r="L67" s="137">
        <f>SUM(L65)</f>
        <v>0</v>
      </c>
      <c r="M67" s="89">
        <f>SUM(I67:L67)</f>
        <v>0</v>
      </c>
      <c r="N67" s="137">
        <f>SUM(N65)</f>
        <v>0</v>
      </c>
      <c r="O67" s="137">
        <f>SUM(O65)</f>
        <v>0</v>
      </c>
      <c r="P67" s="137">
        <f>SUM(P65)</f>
        <v>0</v>
      </c>
      <c r="Q67" s="137">
        <f>SUM(Q65)</f>
        <v>0</v>
      </c>
      <c r="R67" s="89">
        <f>SUM(N67:Q67)</f>
        <v>0</v>
      </c>
      <c r="S67" s="137">
        <f>SUM(S65)</f>
        <v>0</v>
      </c>
      <c r="T67" s="137">
        <f>SUM(T65)</f>
        <v>0</v>
      </c>
      <c r="U67" s="137">
        <f>SUM(U65)</f>
        <v>0</v>
      </c>
      <c r="V67" s="137">
        <f>SUM(V65)</f>
        <v>0</v>
      </c>
      <c r="W67" s="93">
        <f>SUM(S67:V67)</f>
        <v>0</v>
      </c>
      <c r="X67" s="139">
        <f>SUM(X65)</f>
        <v>0</v>
      </c>
      <c r="Y67" s="140">
        <f>SUM(Y65)</f>
        <v>0</v>
      </c>
      <c r="Z67" s="137">
        <f>SUM(Z65)</f>
        <v>0</v>
      </c>
      <c r="AA67" s="137">
        <f>SUM(AA65)</f>
        <v>0</v>
      </c>
      <c r="AB67" s="89">
        <f>SUM(X67:AA67)</f>
        <v>0</v>
      </c>
      <c r="AC67" s="138">
        <f>AC65</f>
        <v>0</v>
      </c>
      <c r="AD67" s="140"/>
      <c r="AE67" s="140"/>
      <c r="AF67" s="144">
        <f>AF65</f>
        <v>0</v>
      </c>
      <c r="AG67" s="138">
        <f>AG65</f>
        <v>0</v>
      </c>
      <c r="AH67" s="140"/>
      <c r="AI67" s="140"/>
      <c r="AJ67" s="144">
        <f>AJ65</f>
        <v>0</v>
      </c>
      <c r="AK67" s="138">
        <f>SUM(AK65)</f>
        <v>0</v>
      </c>
      <c r="AL67" s="137">
        <f>SUM(AL65)</f>
        <v>0</v>
      </c>
      <c r="AM67" s="137">
        <f>SUM(AM65)</f>
        <v>0</v>
      </c>
      <c r="AN67" s="137">
        <f>SUM(AN65)</f>
        <v>0</v>
      </c>
      <c r="AO67" s="89">
        <f>SUM(AK67:AN67)</f>
        <v>0</v>
      </c>
      <c r="AP67" s="138">
        <f>SUM(AP65)</f>
        <v>0</v>
      </c>
      <c r="AQ67" s="137">
        <f>SUM(AQ65)</f>
        <v>0</v>
      </c>
      <c r="AR67" s="137">
        <f>SUM(AR65)</f>
        <v>0</v>
      </c>
      <c r="AS67" s="137">
        <f>SUM(AS65)</f>
        <v>0</v>
      </c>
      <c r="AT67" s="89">
        <f>SUM(AP67:AS67)</f>
        <v>0</v>
      </c>
      <c r="AU67" s="138">
        <f>SUM(AU65)</f>
        <v>0</v>
      </c>
      <c r="AV67" s="137">
        <f>SUM(AV65)</f>
        <v>0</v>
      </c>
      <c r="AW67" s="137">
        <f>SUM(AW65)</f>
        <v>0</v>
      </c>
      <c r="AX67" s="137">
        <f>SUM(AX65)</f>
        <v>0</v>
      </c>
      <c r="AY67" s="89">
        <f>SUM(AU67:AX67)</f>
        <v>0</v>
      </c>
      <c r="AZ67" s="138">
        <f>SUM(AZ65)</f>
        <v>0</v>
      </c>
      <c r="BA67" s="137">
        <f>SUM(BA65)</f>
        <v>0</v>
      </c>
      <c r="BB67" s="137">
        <f>SUM(BB65)</f>
        <v>0</v>
      </c>
      <c r="BC67" s="137">
        <f>SUM(BC65)</f>
        <v>0</v>
      </c>
      <c r="BD67" s="89">
        <f>SUM(AZ67:BC67)</f>
        <v>0</v>
      </c>
      <c r="BE67" s="138">
        <f>SUM(BE65)</f>
        <v>0</v>
      </c>
      <c r="BF67" s="137">
        <f>SUM(BF65)</f>
        <v>0</v>
      </c>
      <c r="BG67" s="137">
        <f>SUM(BG65)</f>
        <v>0</v>
      </c>
      <c r="BH67" s="137">
        <f>SUM(BH65)</f>
        <v>0</v>
      </c>
      <c r="BI67" s="89">
        <f>SUM(BE67:BH67)</f>
        <v>0</v>
      </c>
      <c r="BJ67" s="138">
        <f>SUM(BJ65)</f>
        <v>0</v>
      </c>
      <c r="BK67" s="138">
        <f>SUM(BK65)</f>
        <v>0</v>
      </c>
      <c r="BL67" s="137">
        <f>SUM(BL65)</f>
        <v>0</v>
      </c>
      <c r="BM67" s="137">
        <f>SUM(BM65)</f>
        <v>0</v>
      </c>
      <c r="BN67" s="89">
        <f>SUM(BJ67:BM67)</f>
        <v>0</v>
      </c>
      <c r="BO67" s="63"/>
      <c r="BR67" s="442"/>
      <c r="BS67" s="442"/>
      <c r="BT67" s="442"/>
    </row>
    <row r="68" spans="1:72" s="64" customFormat="1" ht="16.5" hidden="1" customHeight="1">
      <c r="A68" s="47"/>
      <c r="B68" s="172"/>
      <c r="C68" s="47" t="s">
        <v>74</v>
      </c>
      <c r="D68" s="54">
        <f>D67+D63</f>
        <v>820.33199999999999</v>
      </c>
      <c r="E68" s="56">
        <f>E67+E63</f>
        <v>148.16499999999999</v>
      </c>
      <c r="F68" s="60">
        <f>F67+F63</f>
        <v>56.415000000000006</v>
      </c>
      <c r="G68" s="60">
        <f>G67+G63</f>
        <v>0</v>
      </c>
      <c r="H68" s="61">
        <f>SUM(D68:G68)</f>
        <v>1024.912</v>
      </c>
      <c r="I68" s="54">
        <f>I67+I63</f>
        <v>0</v>
      </c>
      <c r="J68" s="60">
        <f>J67+J63</f>
        <v>0</v>
      </c>
      <c r="K68" s="54">
        <f>K67+K63</f>
        <v>0</v>
      </c>
      <c r="L68" s="60">
        <f>L67+L63</f>
        <v>0</v>
      </c>
      <c r="M68" s="61">
        <f>SUM(I68:L68)</f>
        <v>0</v>
      </c>
      <c r="N68" s="54">
        <f>N67+N63</f>
        <v>123.081</v>
      </c>
      <c r="O68" s="60">
        <f>O67+O63</f>
        <v>147.01300000000001</v>
      </c>
      <c r="P68" s="54">
        <f>P67+P63</f>
        <v>56.415000000000006</v>
      </c>
      <c r="Q68" s="60">
        <f>Q67+Q63</f>
        <v>0</v>
      </c>
      <c r="R68" s="61">
        <f>SUM(N68:Q68)</f>
        <v>326.50900000000001</v>
      </c>
      <c r="S68" s="54">
        <f>S67+S63</f>
        <v>0</v>
      </c>
      <c r="T68" s="60">
        <f>T67+T63</f>
        <v>0</v>
      </c>
      <c r="U68" s="54">
        <f>U67+U63</f>
        <v>0</v>
      </c>
      <c r="V68" s="60">
        <f>V67+V63</f>
        <v>0</v>
      </c>
      <c r="W68" s="61">
        <f>SUM(S68:V68)</f>
        <v>0</v>
      </c>
      <c r="X68" s="54">
        <f>X67+X63</f>
        <v>0</v>
      </c>
      <c r="Y68" s="60">
        <f>Y67+Y63</f>
        <v>0</v>
      </c>
      <c r="Z68" s="54">
        <f>Z67+Z63</f>
        <v>0</v>
      </c>
      <c r="AA68" s="60">
        <f>AA67+AA63</f>
        <v>0</v>
      </c>
      <c r="AB68" s="61">
        <f>SUM(X68:AA68)</f>
        <v>0</v>
      </c>
      <c r="AC68" s="52">
        <f t="shared" ref="AC68:AJ68" si="54">AC31+AC67</f>
        <v>0</v>
      </c>
      <c r="AD68" s="50">
        <f t="shared" si="54"/>
        <v>0</v>
      </c>
      <c r="AE68" s="50">
        <f t="shared" si="54"/>
        <v>0</v>
      </c>
      <c r="AF68" s="57">
        <f t="shared" si="54"/>
        <v>0</v>
      </c>
      <c r="AG68" s="52">
        <f t="shared" si="54"/>
        <v>0</v>
      </c>
      <c r="AH68" s="50">
        <f t="shared" si="54"/>
        <v>0</v>
      </c>
      <c r="AI68" s="58">
        <f t="shared" si="54"/>
        <v>0</v>
      </c>
      <c r="AJ68" s="57">
        <f t="shared" si="54"/>
        <v>0</v>
      </c>
      <c r="AK68" s="54">
        <f>AK67+AK63</f>
        <v>0</v>
      </c>
      <c r="AL68" s="60">
        <f>AL67+AL63</f>
        <v>0</v>
      </c>
      <c r="AM68" s="54">
        <f>AM67+AM63</f>
        <v>0</v>
      </c>
      <c r="AN68" s="60">
        <f>AN67+AN63</f>
        <v>0</v>
      </c>
      <c r="AO68" s="61">
        <f>SUM(AK68:AN68)</f>
        <v>0</v>
      </c>
      <c r="AP68" s="54">
        <f>AP67+AP63</f>
        <v>0</v>
      </c>
      <c r="AQ68" s="60">
        <f>AQ67+AQ63</f>
        <v>0</v>
      </c>
      <c r="AR68" s="54">
        <f>AR67+AR63</f>
        <v>0</v>
      </c>
      <c r="AS68" s="60">
        <f>AS67+AS63</f>
        <v>0</v>
      </c>
      <c r="AT68" s="61">
        <f>SUM(AP68:AS68)</f>
        <v>0</v>
      </c>
      <c r="AU68" s="54">
        <f>AU67+AU63</f>
        <v>123.081</v>
      </c>
      <c r="AV68" s="60">
        <f>AV67+AV63</f>
        <v>147.01300000000001</v>
      </c>
      <c r="AW68" s="54">
        <f>AW67+AW63</f>
        <v>56.415000000000006</v>
      </c>
      <c r="AX68" s="60">
        <f>AX67+AX63</f>
        <v>0</v>
      </c>
      <c r="AY68" s="61">
        <f>SUM(AU68:AX68)</f>
        <v>326.50900000000001</v>
      </c>
      <c r="AZ68" s="54">
        <f>AZ67+AZ63</f>
        <v>4993.8365400000002</v>
      </c>
      <c r="BA68" s="56">
        <f>BA67+BA63</f>
        <v>895.30916999999999</v>
      </c>
      <c r="BB68" s="60">
        <f>BB67+BB63</f>
        <v>172.62990000000002</v>
      </c>
      <c r="BC68" s="60">
        <f>BC67+BC63</f>
        <v>0</v>
      </c>
      <c r="BD68" s="61">
        <f>SUM(AZ68:BC68)</f>
        <v>6061.7756100000006</v>
      </c>
      <c r="BE68" s="54">
        <f>BE67+BE63</f>
        <v>5370.5085209999997</v>
      </c>
      <c r="BF68" s="56">
        <f>BF67+BF63</f>
        <v>969.99921375000008</v>
      </c>
      <c r="BG68" s="60">
        <f>BG67+BG63</f>
        <v>185.57714250000001</v>
      </c>
      <c r="BH68" s="60">
        <f>BH67+BH63</f>
        <v>0</v>
      </c>
      <c r="BI68" s="61">
        <f>SUM(BE68:BH68)</f>
        <v>6526.0848772500003</v>
      </c>
      <c r="BJ68" s="54">
        <f>BJ67+BJ63</f>
        <v>2028.1598006999998</v>
      </c>
      <c r="BK68" s="60">
        <f>BK67+BK63</f>
        <v>2319.1474667999996</v>
      </c>
      <c r="BL68" s="54">
        <f>BL67+BL63</f>
        <v>3734.6277491999995</v>
      </c>
      <c r="BM68" s="60">
        <f>BM67+BM63</f>
        <v>7239.5261819999996</v>
      </c>
      <c r="BN68" s="61">
        <f>SUM(BJ68:BM68)</f>
        <v>15321.461198699999</v>
      </c>
      <c r="BO68" s="63"/>
      <c r="BR68" s="442"/>
      <c r="BS68" s="442"/>
      <c r="BT68" s="442"/>
    </row>
    <row r="69" spans="1:72" ht="13.5" thickBot="1">
      <c r="A69" s="428" t="s">
        <v>75</v>
      </c>
      <c r="B69" s="429"/>
      <c r="C69" s="429"/>
      <c r="D69" s="429"/>
      <c r="E69" s="429"/>
      <c r="F69" s="429"/>
      <c r="G69" s="429"/>
      <c r="H69" s="429"/>
      <c r="I69" s="429"/>
      <c r="J69" s="429"/>
      <c r="K69" s="429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29"/>
      <c r="Y69" s="429"/>
      <c r="Z69" s="429"/>
      <c r="AA69" s="429"/>
      <c r="AB69" s="429"/>
      <c r="AC69" s="429"/>
      <c r="AD69" s="429"/>
      <c r="AE69" s="429"/>
      <c r="AF69" s="429"/>
      <c r="AG69" s="429"/>
      <c r="AH69" s="429"/>
      <c r="AI69" s="429"/>
      <c r="AJ69" s="429"/>
      <c r="AK69" s="429"/>
      <c r="AL69" s="429"/>
      <c r="AM69" s="429"/>
      <c r="AN69" s="429"/>
      <c r="AO69" s="429"/>
      <c r="AP69" s="429"/>
      <c r="AQ69" s="429"/>
      <c r="AR69" s="429"/>
      <c r="AS69" s="429"/>
      <c r="AT69" s="429"/>
      <c r="AU69" s="429"/>
      <c r="AV69" s="429"/>
      <c r="AW69" s="429"/>
      <c r="AX69" s="429"/>
      <c r="AY69" s="429"/>
      <c r="AZ69" s="429"/>
      <c r="BA69" s="429"/>
      <c r="BB69" s="429"/>
      <c r="BC69" s="429"/>
      <c r="BD69" s="429"/>
      <c r="BE69" s="429"/>
      <c r="BF69" s="429"/>
      <c r="BG69" s="429"/>
      <c r="BH69" s="429"/>
      <c r="BI69" s="429"/>
      <c r="BJ69" s="429"/>
      <c r="BK69" s="429"/>
      <c r="BL69" s="429"/>
      <c r="BM69" s="429"/>
      <c r="BN69" s="438"/>
      <c r="BO69" s="24"/>
      <c r="BR69" s="441"/>
      <c r="BS69" s="441"/>
      <c r="BT69" s="441"/>
    </row>
    <row r="70" spans="1:72" ht="57.75" customHeight="1">
      <c r="A70" s="170">
        <v>6</v>
      </c>
      <c r="B70" s="173" t="s">
        <v>76</v>
      </c>
      <c r="C70" s="67" t="s">
        <v>77</v>
      </c>
      <c r="D70" s="109">
        <f>D68*1.269%</f>
        <v>10.410013080000001</v>
      </c>
      <c r="E70" s="157">
        <f>E68*1.269%</f>
        <v>1.8802138499999999</v>
      </c>
      <c r="F70" s="128"/>
      <c r="G70" s="128"/>
      <c r="H70" s="33">
        <f>SUM(D70:G70)</f>
        <v>12.290226930000001</v>
      </c>
      <c r="I70" s="133">
        <v>0</v>
      </c>
      <c r="J70" s="115">
        <f>J68*0.47%</f>
        <v>0</v>
      </c>
      <c r="K70" s="128"/>
      <c r="L70" s="174"/>
      <c r="M70" s="33">
        <f>SUM(I70:L70)</f>
        <v>0</v>
      </c>
      <c r="N70" s="133">
        <v>0</v>
      </c>
      <c r="O70" s="115">
        <f>O68*0.47%</f>
        <v>0.69096109999999988</v>
      </c>
      <c r="P70" s="128"/>
      <c r="Q70" s="128"/>
      <c r="R70" s="33">
        <f>SUM(N70:Q70)</f>
        <v>0.69096109999999988</v>
      </c>
      <c r="S70" s="133">
        <v>0</v>
      </c>
      <c r="T70" s="115">
        <f>T68*0.47%</f>
        <v>0</v>
      </c>
      <c r="U70" s="128"/>
      <c r="V70" s="128"/>
      <c r="W70" s="33">
        <f>SUM(S70:V70)</f>
        <v>0</v>
      </c>
      <c r="X70" s="133">
        <v>0</v>
      </c>
      <c r="Y70" s="115">
        <f>Y68*0.47%</f>
        <v>0</v>
      </c>
      <c r="Z70" s="128"/>
      <c r="AA70" s="128"/>
      <c r="AB70" s="33">
        <f>SUM(X70:AA70)</f>
        <v>0</v>
      </c>
      <c r="AC70" s="124">
        <f>AC68*1.35/100</f>
        <v>0</v>
      </c>
      <c r="AD70" s="128"/>
      <c r="AE70" s="128"/>
      <c r="AF70" s="129">
        <f>AC70</f>
        <v>0</v>
      </c>
      <c r="AG70" s="124">
        <f>AG68*1.35/100</f>
        <v>0</v>
      </c>
      <c r="AH70" s="128"/>
      <c r="AI70" s="128"/>
      <c r="AJ70" s="129">
        <f>AG70</f>
        <v>0</v>
      </c>
      <c r="AK70" s="133">
        <v>0</v>
      </c>
      <c r="AL70" s="115">
        <f>AL68*0.47%</f>
        <v>0</v>
      </c>
      <c r="AM70" s="128"/>
      <c r="AN70" s="128"/>
      <c r="AO70" s="33">
        <f>SUM(AK70:AN70)</f>
        <v>0</v>
      </c>
      <c r="AP70" s="133"/>
      <c r="AQ70" s="115">
        <f>AQ68*0.47%</f>
        <v>0</v>
      </c>
      <c r="AR70" s="128"/>
      <c r="AS70" s="128"/>
      <c r="AT70" s="69"/>
      <c r="AU70" s="133">
        <v>0</v>
      </c>
      <c r="AV70" s="115">
        <f>AV68*0.47%</f>
        <v>0.69096109999999988</v>
      </c>
      <c r="AW70" s="128"/>
      <c r="AX70" s="128"/>
      <c r="AY70" s="33">
        <f>SUM(AU70:AX70)</f>
        <v>0.69096109999999988</v>
      </c>
      <c r="AZ70" s="109">
        <f>AZ68*1.269%</f>
        <v>63.3717856926</v>
      </c>
      <c r="BA70" s="157">
        <f>BA68*1.269%</f>
        <v>11.3614733673</v>
      </c>
      <c r="BB70" s="128"/>
      <c r="BC70" s="128"/>
      <c r="BD70" s="33">
        <f>SUM(AZ70:BC70)</f>
        <v>74.733259059900007</v>
      </c>
      <c r="BE70" s="109">
        <f>BE68*1.269%</f>
        <v>68.151753131489997</v>
      </c>
      <c r="BF70" s="157">
        <f>BF68*1.269%</f>
        <v>12.309290022487501</v>
      </c>
      <c r="BG70" s="128"/>
      <c r="BH70" s="128"/>
      <c r="BI70" s="33">
        <f>SUM(BE70:BH70)</f>
        <v>80.461043153977499</v>
      </c>
      <c r="BJ70" s="133">
        <v>0</v>
      </c>
      <c r="BK70" s="115">
        <f>BK68*0.47%</f>
        <v>10.899993093959997</v>
      </c>
      <c r="BL70" s="128"/>
      <c r="BM70" s="128"/>
      <c r="BN70" s="33">
        <f>SUM(BJ70:BM70)</f>
        <v>10.899993093959997</v>
      </c>
      <c r="BO70" s="24"/>
      <c r="BR70" s="441"/>
      <c r="BS70" s="441"/>
      <c r="BT70" s="441"/>
    </row>
    <row r="71" spans="1:72" ht="38.25">
      <c r="A71" s="25"/>
      <c r="B71" s="26" t="s">
        <v>78</v>
      </c>
      <c r="C71" s="175" t="s">
        <v>6</v>
      </c>
      <c r="D71" s="176"/>
      <c r="E71" s="177"/>
      <c r="F71" s="74"/>
      <c r="G71" s="80"/>
      <c r="H71" s="20">
        <f>SUM(D71:G71)</f>
        <v>0</v>
      </c>
      <c r="I71" s="176"/>
      <c r="J71" s="177"/>
      <c r="K71" s="178"/>
      <c r="L71" s="28"/>
      <c r="M71" s="20"/>
      <c r="N71" s="179"/>
      <c r="O71" s="74"/>
      <c r="P71" s="74"/>
      <c r="Q71" s="80"/>
      <c r="R71" s="20"/>
      <c r="S71" s="179"/>
      <c r="T71" s="74"/>
      <c r="U71" s="74"/>
      <c r="V71" s="80"/>
      <c r="W71" s="20"/>
      <c r="X71" s="179"/>
      <c r="Y71" s="74"/>
      <c r="Z71" s="74"/>
      <c r="AA71" s="80"/>
      <c r="AB71" s="20"/>
      <c r="AC71" s="162"/>
      <c r="AD71" s="80"/>
      <c r="AE71" s="80"/>
      <c r="AF71" s="180"/>
      <c r="AG71" s="162"/>
      <c r="AH71" s="80"/>
      <c r="AI71" s="80"/>
      <c r="AJ71" s="180"/>
      <c r="AK71" s="176"/>
      <c r="AL71" s="177"/>
      <c r="AM71" s="74"/>
      <c r="AN71" s="80"/>
      <c r="AO71" s="20"/>
      <c r="AP71" s="176"/>
      <c r="AQ71" s="177"/>
      <c r="AR71" s="74"/>
      <c r="AS71" s="80"/>
      <c r="AT71" s="33"/>
      <c r="AU71" s="176"/>
      <c r="AV71" s="177"/>
      <c r="AW71" s="74"/>
      <c r="AX71" s="80"/>
      <c r="AY71" s="20"/>
      <c r="AZ71" s="176"/>
      <c r="BA71" s="177"/>
      <c r="BB71" s="74"/>
      <c r="BC71" s="80"/>
      <c r="BD71" s="20">
        <f>SUM(AZ71:BC71)</f>
        <v>0</v>
      </c>
      <c r="BE71" s="176"/>
      <c r="BF71" s="177"/>
      <c r="BG71" s="74"/>
      <c r="BH71" s="80"/>
      <c r="BI71" s="20">
        <f>SUM(BE71:BH71)</f>
        <v>0</v>
      </c>
      <c r="BJ71" s="176"/>
      <c r="BK71" s="177"/>
      <c r="BL71" s="74"/>
      <c r="BM71" s="80"/>
      <c r="BN71" s="20"/>
      <c r="BO71" s="24"/>
      <c r="BR71" s="441"/>
      <c r="BS71" s="441"/>
      <c r="BT71" s="441"/>
    </row>
    <row r="72" spans="1:72" hidden="1">
      <c r="A72" s="25"/>
      <c r="B72" s="26"/>
      <c r="C72" s="26" t="s">
        <v>79</v>
      </c>
      <c r="D72" s="176"/>
      <c r="E72" s="177"/>
      <c r="F72" s="177"/>
      <c r="G72" s="122"/>
      <c r="H72" s="20"/>
      <c r="I72" s="176"/>
      <c r="J72" s="177"/>
      <c r="K72" s="177"/>
      <c r="L72" s="122"/>
      <c r="M72" s="20"/>
      <c r="N72" s="179"/>
      <c r="O72" s="74"/>
      <c r="P72" s="177"/>
      <c r="Q72" s="122"/>
      <c r="R72" s="20"/>
      <c r="S72" s="179"/>
      <c r="T72" s="74"/>
      <c r="U72" s="177"/>
      <c r="V72" s="122"/>
      <c r="W72" s="20"/>
      <c r="X72" s="179"/>
      <c r="Y72" s="74"/>
      <c r="Z72" s="177"/>
      <c r="AA72" s="122"/>
      <c r="AB72" s="20"/>
      <c r="AC72" s="162"/>
      <c r="AD72" s="80"/>
      <c r="AE72" s="80"/>
      <c r="AF72" s="180"/>
      <c r="AG72" s="162"/>
      <c r="AH72" s="80"/>
      <c r="AI72" s="80"/>
      <c r="AJ72" s="180"/>
      <c r="AK72" s="176"/>
      <c r="AL72" s="177"/>
      <c r="AM72" s="177"/>
      <c r="AN72" s="122"/>
      <c r="AO72" s="20"/>
      <c r="AP72" s="176"/>
      <c r="AQ72" s="177"/>
      <c r="AR72" s="177"/>
      <c r="AS72" s="122"/>
      <c r="AT72" s="20"/>
      <c r="AU72" s="176"/>
      <c r="AV72" s="177"/>
      <c r="AW72" s="177"/>
      <c r="AX72" s="122"/>
      <c r="AY72" s="20"/>
      <c r="AZ72" s="176"/>
      <c r="BA72" s="177"/>
      <c r="BB72" s="177"/>
      <c r="BC72" s="122"/>
      <c r="BD72" s="20"/>
      <c r="BE72" s="176"/>
      <c r="BF72" s="177"/>
      <c r="BG72" s="177"/>
      <c r="BH72" s="122"/>
      <c r="BI72" s="20"/>
      <c r="BJ72" s="176"/>
      <c r="BK72" s="177"/>
      <c r="BL72" s="177"/>
      <c r="BM72" s="122"/>
      <c r="BN72" s="20"/>
      <c r="BO72" s="24"/>
      <c r="BR72" s="441"/>
      <c r="BS72" s="441"/>
      <c r="BT72" s="441"/>
    </row>
    <row r="73" spans="1:72" hidden="1">
      <c r="A73" s="25"/>
      <c r="B73" s="26"/>
      <c r="C73" s="26"/>
      <c r="D73" s="176"/>
      <c r="E73" s="177"/>
      <c r="F73" s="177"/>
      <c r="G73" s="122"/>
      <c r="H73" s="130"/>
      <c r="I73" s="176"/>
      <c r="J73" s="177"/>
      <c r="K73" s="177"/>
      <c r="L73" s="122"/>
      <c r="M73" s="130"/>
      <c r="N73" s="179"/>
      <c r="O73" s="74"/>
      <c r="P73" s="177"/>
      <c r="Q73" s="122"/>
      <c r="R73" s="130"/>
      <c r="S73" s="179"/>
      <c r="T73" s="74"/>
      <c r="U73" s="177"/>
      <c r="V73" s="122"/>
      <c r="W73" s="130"/>
      <c r="X73" s="179"/>
      <c r="Y73" s="74"/>
      <c r="Z73" s="177"/>
      <c r="AA73" s="122"/>
      <c r="AB73" s="130"/>
      <c r="AC73" s="162"/>
      <c r="AD73" s="80"/>
      <c r="AE73" s="80"/>
      <c r="AF73" s="180"/>
      <c r="AG73" s="162"/>
      <c r="AH73" s="80"/>
      <c r="AI73" s="80"/>
      <c r="AJ73" s="180"/>
      <c r="AK73" s="176"/>
      <c r="AL73" s="177"/>
      <c r="AM73" s="177"/>
      <c r="AN73" s="122"/>
      <c r="AO73" s="130"/>
      <c r="AP73" s="176"/>
      <c r="AQ73" s="177"/>
      <c r="AR73" s="177"/>
      <c r="AS73" s="122"/>
      <c r="AT73" s="130"/>
      <c r="AU73" s="176"/>
      <c r="AV73" s="177"/>
      <c r="AW73" s="177"/>
      <c r="AX73" s="122"/>
      <c r="AY73" s="130"/>
      <c r="AZ73" s="176"/>
      <c r="BA73" s="177"/>
      <c r="BB73" s="177"/>
      <c r="BC73" s="122"/>
      <c r="BD73" s="130"/>
      <c r="BE73" s="176"/>
      <c r="BF73" s="177"/>
      <c r="BG73" s="177"/>
      <c r="BH73" s="122"/>
      <c r="BI73" s="130"/>
      <c r="BJ73" s="176"/>
      <c r="BK73" s="177"/>
      <c r="BL73" s="177"/>
      <c r="BM73" s="122"/>
      <c r="BN73" s="33"/>
      <c r="BO73" s="24"/>
      <c r="BR73" s="441"/>
      <c r="BS73" s="441"/>
      <c r="BT73" s="441"/>
    </row>
    <row r="74" spans="1:72" s="64" customFormat="1">
      <c r="A74" s="85"/>
      <c r="B74" s="181"/>
      <c r="C74" s="182" t="s">
        <v>80</v>
      </c>
      <c r="D74" s="138">
        <f>SUM(D70:D71)</f>
        <v>10.410013080000001</v>
      </c>
      <c r="E74" s="145">
        <f>SUM(E70:E71)</f>
        <v>1.8802138499999999</v>
      </c>
      <c r="F74" s="140">
        <f>SUM(F70:F71)</f>
        <v>0</v>
      </c>
      <c r="G74" s="137">
        <f>SUM(G70:G71)</f>
        <v>0</v>
      </c>
      <c r="H74" s="89">
        <f>SUM(D74:G74)</f>
        <v>12.290226930000001</v>
      </c>
      <c r="I74" s="138">
        <f>SUM(I70:I71)</f>
        <v>0</v>
      </c>
      <c r="J74" s="145">
        <f>SUM(J70:J71)</f>
        <v>0</v>
      </c>
      <c r="K74" s="140">
        <f>SUM(K70:K71)</f>
        <v>0</v>
      </c>
      <c r="L74" s="137">
        <f>SUM(L70:L71)</f>
        <v>0</v>
      </c>
      <c r="M74" s="89">
        <f>SUM(I74:L74)</f>
        <v>0</v>
      </c>
      <c r="N74" s="139">
        <f>SUM(N70:N71)</f>
        <v>0</v>
      </c>
      <c r="O74" s="183">
        <f>SUM(O70:O71)</f>
        <v>0.69096109999999988</v>
      </c>
      <c r="P74" s="140">
        <f>SUM(P70:P71)</f>
        <v>0</v>
      </c>
      <c r="Q74" s="137">
        <f>SUM(Q70:Q71)</f>
        <v>0</v>
      </c>
      <c r="R74" s="89">
        <f>SUM(N74:Q74)</f>
        <v>0.69096109999999988</v>
      </c>
      <c r="S74" s="139"/>
      <c r="T74" s="140">
        <f>SUM(T70:T71)</f>
        <v>0</v>
      </c>
      <c r="U74" s="138">
        <f>SUM(U70:U71)</f>
        <v>0</v>
      </c>
      <c r="V74" s="138">
        <f>SUM(V70:V71)</f>
        <v>0</v>
      </c>
      <c r="W74" s="89">
        <f>SUM(S74:V74)</f>
        <v>0</v>
      </c>
      <c r="X74" s="139">
        <f>SUM(X70:X71)</f>
        <v>0</v>
      </c>
      <c r="Y74" s="140">
        <f>SUM(Y70:Y71)</f>
        <v>0</v>
      </c>
      <c r="Z74" s="138">
        <f>SUM(Z70:Z71)</f>
        <v>0</v>
      </c>
      <c r="AA74" s="138">
        <f>SUM(AA70:AA71)</f>
        <v>0</v>
      </c>
      <c r="AB74" s="89">
        <f>SUM(X74:AA74)</f>
        <v>0</v>
      </c>
      <c r="AC74" s="138">
        <f>SUM(AC70:AC71)</f>
        <v>0</v>
      </c>
      <c r="AD74" s="84"/>
      <c r="AE74" s="140">
        <f>SUM(AE70:AE71)</f>
        <v>0</v>
      </c>
      <c r="AF74" s="144">
        <f>SUM(AF70:AF71)</f>
        <v>0</v>
      </c>
      <c r="AG74" s="138">
        <f>SUM(AG70:AG71)</f>
        <v>0</v>
      </c>
      <c r="AH74" s="84"/>
      <c r="AI74" s="142">
        <f t="shared" ref="AI74:AN74" si="55">SUM(AI70:AI71)</f>
        <v>0</v>
      </c>
      <c r="AJ74" s="144">
        <f t="shared" si="55"/>
        <v>0</v>
      </c>
      <c r="AK74" s="138">
        <f t="shared" si="55"/>
        <v>0</v>
      </c>
      <c r="AL74" s="137">
        <f t="shared" si="55"/>
        <v>0</v>
      </c>
      <c r="AM74" s="138">
        <f t="shared" si="55"/>
        <v>0</v>
      </c>
      <c r="AN74" s="138">
        <f t="shared" si="55"/>
        <v>0</v>
      </c>
      <c r="AO74" s="89">
        <f>SUM(AK74:AN74)</f>
        <v>0</v>
      </c>
      <c r="AP74" s="138">
        <f>SUM(AP70:AP71)</f>
        <v>0</v>
      </c>
      <c r="AQ74" s="137">
        <f>SUM(AQ70:AQ71)</f>
        <v>0</v>
      </c>
      <c r="AR74" s="138">
        <f>SUM(AR70:AR71)</f>
        <v>0</v>
      </c>
      <c r="AS74" s="138">
        <f>SUM(AS70:AS71)</f>
        <v>0</v>
      </c>
      <c r="AT74" s="89">
        <f>SUM(AP74:AS74)</f>
        <v>0</v>
      </c>
      <c r="AU74" s="138">
        <f>SUM(AU70:AU71)</f>
        <v>0</v>
      </c>
      <c r="AV74" s="137">
        <f>SUM(AV70:AV71)</f>
        <v>0.69096109999999988</v>
      </c>
      <c r="AW74" s="138">
        <f>SUM(AW70:AW71)</f>
        <v>0</v>
      </c>
      <c r="AX74" s="138">
        <f>SUM(AX70:AX71)</f>
        <v>0</v>
      </c>
      <c r="AY74" s="89">
        <f>SUM(AU74:AX74)</f>
        <v>0.69096109999999988</v>
      </c>
      <c r="AZ74" s="138">
        <f>SUM(AZ70:AZ71)</f>
        <v>63.3717856926</v>
      </c>
      <c r="BA74" s="137">
        <f>SUM(BA70:BA71)</f>
        <v>11.3614733673</v>
      </c>
      <c r="BB74" s="140">
        <f>SUM(BB70:BB71)</f>
        <v>0</v>
      </c>
      <c r="BC74" s="137">
        <f>SUM(BC70:BC71)</f>
        <v>0</v>
      </c>
      <c r="BD74" s="89">
        <f>SUM(AZ74:BC74)</f>
        <v>74.733259059900007</v>
      </c>
      <c r="BE74" s="138">
        <f>SUM(BE70:BE71)</f>
        <v>68.151753131489997</v>
      </c>
      <c r="BF74" s="137">
        <f>SUM(BF70:BF71)</f>
        <v>12.309290022487501</v>
      </c>
      <c r="BG74" s="140">
        <f>SUM(BG70:BG71)</f>
        <v>0</v>
      </c>
      <c r="BH74" s="137">
        <f>SUM(BH70:BH71)</f>
        <v>0</v>
      </c>
      <c r="BI74" s="89">
        <f>SUM(BE74:BH74)</f>
        <v>80.461043153977499</v>
      </c>
      <c r="BJ74" s="138">
        <f>SUM(BJ70:BJ71)</f>
        <v>0</v>
      </c>
      <c r="BK74" s="145">
        <f>SUM(BK70:BK71)</f>
        <v>10.899993093959997</v>
      </c>
      <c r="BL74" s="140">
        <f>SUM(BL70:BL71)</f>
        <v>0</v>
      </c>
      <c r="BM74" s="137">
        <f>SUM(BM70:BM71)</f>
        <v>0</v>
      </c>
      <c r="BN74" s="89">
        <f>SUM(BJ74:BM74)</f>
        <v>10.899993093959997</v>
      </c>
      <c r="BO74" s="63"/>
      <c r="BR74" s="442"/>
      <c r="BS74" s="442"/>
      <c r="BT74" s="442"/>
    </row>
    <row r="75" spans="1:72" s="64" customFormat="1" ht="16.5" customHeight="1" thickBot="1">
      <c r="A75" s="149"/>
      <c r="B75" s="184"/>
      <c r="C75" s="184" t="s">
        <v>81</v>
      </c>
      <c r="D75" s="54">
        <f>D74+D54</f>
        <v>830.74201307999999</v>
      </c>
      <c r="E75" s="56">
        <f>E74+E68</f>
        <v>150.04521384999998</v>
      </c>
      <c r="F75" s="56">
        <f>F74+F68</f>
        <v>56.415000000000006</v>
      </c>
      <c r="G75" s="60">
        <f>G74+G68</f>
        <v>0</v>
      </c>
      <c r="H75" s="150">
        <f>SUM(D75:G75)</f>
        <v>1037.2022269300001</v>
      </c>
      <c r="I75" s="54">
        <f>I32</f>
        <v>0</v>
      </c>
      <c r="J75" s="151">
        <f>J74+J68</f>
        <v>0</v>
      </c>
      <c r="K75" s="56">
        <f>K74+K68</f>
        <v>0</v>
      </c>
      <c r="L75" s="60">
        <f>L74+L68</f>
        <v>0</v>
      </c>
      <c r="M75" s="150">
        <f>I75</f>
        <v>0</v>
      </c>
      <c r="N75" s="59">
        <f>N32</f>
        <v>123.081</v>
      </c>
      <c r="O75" s="185">
        <f>O74+O68</f>
        <v>147.70396110000001</v>
      </c>
      <c r="P75" s="56">
        <f>P74+P68</f>
        <v>56.415000000000006</v>
      </c>
      <c r="Q75" s="60">
        <f>Q74+Q68</f>
        <v>0</v>
      </c>
      <c r="R75" s="150">
        <f>SUM(N75:Q75)</f>
        <v>327.19996110000005</v>
      </c>
      <c r="S75" s="59">
        <f>S74+S68</f>
        <v>0</v>
      </c>
      <c r="T75" s="56">
        <f>T74+T68</f>
        <v>0</v>
      </c>
      <c r="U75" s="54">
        <f>U74+U68</f>
        <v>0</v>
      </c>
      <c r="V75" s="54">
        <f>V74+V68</f>
        <v>0</v>
      </c>
      <c r="W75" s="150">
        <f>SUM(S75:V75)</f>
        <v>0</v>
      </c>
      <c r="X75" s="59">
        <f>X74+X68</f>
        <v>0</v>
      </c>
      <c r="Y75" s="56">
        <f>Y74+Y68</f>
        <v>0</v>
      </c>
      <c r="Z75" s="54">
        <f>Z74+Z68</f>
        <v>0</v>
      </c>
      <c r="AA75" s="54">
        <f>AA74+AA68</f>
        <v>0</v>
      </c>
      <c r="AB75" s="150">
        <f>SUM(X75:AA75)</f>
        <v>0</v>
      </c>
      <c r="AC75" s="54">
        <f t="shared" ref="AC75:AJ75" si="56">AC68+AC74</f>
        <v>0</v>
      </c>
      <c r="AD75" s="56">
        <f t="shared" si="56"/>
        <v>0</v>
      </c>
      <c r="AE75" s="56">
        <f t="shared" si="56"/>
        <v>0</v>
      </c>
      <c r="AF75" s="91">
        <f t="shared" si="56"/>
        <v>0</v>
      </c>
      <c r="AG75" s="54">
        <f t="shared" si="56"/>
        <v>0</v>
      </c>
      <c r="AH75" s="56">
        <f t="shared" si="56"/>
        <v>0</v>
      </c>
      <c r="AI75" s="92">
        <f t="shared" si="56"/>
        <v>0</v>
      </c>
      <c r="AJ75" s="91">
        <f t="shared" si="56"/>
        <v>0</v>
      </c>
      <c r="AK75" s="54">
        <f>AK74+AK32</f>
        <v>0</v>
      </c>
      <c r="AL75" s="60">
        <f>AL74+AL68</f>
        <v>0</v>
      </c>
      <c r="AM75" s="54">
        <f>AM74+AM68</f>
        <v>0</v>
      </c>
      <c r="AN75" s="54">
        <f>AN74+AN68</f>
        <v>0</v>
      </c>
      <c r="AO75" s="150">
        <f>SUM(AK75:AN75)</f>
        <v>0</v>
      </c>
      <c r="AP75" s="54">
        <f>AP32</f>
        <v>0</v>
      </c>
      <c r="AQ75" s="60">
        <f>AQ74+AQ68</f>
        <v>0</v>
      </c>
      <c r="AR75" s="54">
        <f>AR74+AR68</f>
        <v>0</v>
      </c>
      <c r="AS75" s="54">
        <f>AS74+AS68</f>
        <v>0</v>
      </c>
      <c r="AT75" s="150">
        <f>SUM(AP75:AS75)</f>
        <v>0</v>
      </c>
      <c r="AU75" s="54">
        <f>AU32</f>
        <v>123.081</v>
      </c>
      <c r="AV75" s="60">
        <f>AV74+AV68</f>
        <v>147.70396110000001</v>
      </c>
      <c r="AW75" s="54">
        <f>AW74+AW68</f>
        <v>56.415000000000006</v>
      </c>
      <c r="AX75" s="54">
        <f>AX74+AX68</f>
        <v>0</v>
      </c>
      <c r="AY75" s="150">
        <f>SUM(AU75:AX75)</f>
        <v>327.19996110000005</v>
      </c>
      <c r="AZ75" s="54">
        <f>AZ74+AZ68</f>
        <v>5057.2083256925998</v>
      </c>
      <c r="BA75" s="60">
        <f>BA74+BA68</f>
        <v>906.67064336730004</v>
      </c>
      <c r="BB75" s="56">
        <f>BB74+BB68</f>
        <v>172.62990000000002</v>
      </c>
      <c r="BC75" s="60">
        <f>BC74+BC68</f>
        <v>0</v>
      </c>
      <c r="BD75" s="150">
        <f>SUM(AZ75:BC75)</f>
        <v>6136.5088690598996</v>
      </c>
      <c r="BE75" s="54">
        <f>BE74+BE68</f>
        <v>5438.66027413149</v>
      </c>
      <c r="BF75" s="60">
        <f>BF74+BF68</f>
        <v>982.3085037724876</v>
      </c>
      <c r="BG75" s="56">
        <f>BG74+BG68</f>
        <v>185.57714250000001</v>
      </c>
      <c r="BH75" s="60">
        <f>BH74+BH68</f>
        <v>0</v>
      </c>
      <c r="BI75" s="150">
        <f>SUM(BE75:BH75)</f>
        <v>6606.545920403978</v>
      </c>
      <c r="BJ75" s="54">
        <f>BJ74+BJ68</f>
        <v>2028.1598006999998</v>
      </c>
      <c r="BK75" s="151">
        <f>BK74+BK68</f>
        <v>2330.0474598939595</v>
      </c>
      <c r="BL75" s="87">
        <f>BL74+BL68</f>
        <v>3734.6277491999995</v>
      </c>
      <c r="BM75" s="60">
        <f>BM74+BM68</f>
        <v>7239.5261819999996</v>
      </c>
      <c r="BN75" s="61">
        <f>SUM(BJ75:BM75)</f>
        <v>15332.361191793958</v>
      </c>
      <c r="BO75" s="186">
        <f>BN75-BI75</f>
        <v>8725.8152713899799</v>
      </c>
      <c r="BR75" s="447"/>
      <c r="BS75" s="442"/>
      <c r="BT75" s="442"/>
    </row>
    <row r="76" spans="1:72" ht="13.5" thickBot="1">
      <c r="A76" s="428" t="s">
        <v>82</v>
      </c>
      <c r="B76" s="429"/>
      <c r="C76" s="429"/>
      <c r="D76" s="429"/>
      <c r="E76" s="429"/>
      <c r="F76" s="429"/>
      <c r="G76" s="429"/>
      <c r="H76" s="429"/>
      <c r="I76" s="429"/>
      <c r="J76" s="429"/>
      <c r="K76" s="429"/>
      <c r="L76" s="429"/>
      <c r="M76" s="429"/>
      <c r="N76" s="429"/>
      <c r="O76" s="429"/>
      <c r="P76" s="429"/>
      <c r="Q76" s="429"/>
      <c r="R76" s="429"/>
      <c r="S76" s="429"/>
      <c r="T76" s="429"/>
      <c r="U76" s="429"/>
      <c r="V76" s="429"/>
      <c r="W76" s="429"/>
      <c r="X76" s="429"/>
      <c r="Y76" s="429"/>
      <c r="Z76" s="429"/>
      <c r="AA76" s="429"/>
      <c r="AB76" s="429"/>
      <c r="AC76" s="429"/>
      <c r="AD76" s="429"/>
      <c r="AE76" s="429"/>
      <c r="AF76" s="429"/>
      <c r="AG76" s="429"/>
      <c r="AH76" s="429"/>
      <c r="AI76" s="429"/>
      <c r="AJ76" s="429"/>
      <c r="AK76" s="429"/>
      <c r="AL76" s="429"/>
      <c r="AM76" s="429"/>
      <c r="AN76" s="429"/>
      <c r="AO76" s="429"/>
      <c r="AP76" s="429"/>
      <c r="AQ76" s="429"/>
      <c r="AR76" s="429"/>
      <c r="AS76" s="429"/>
      <c r="AT76" s="429"/>
      <c r="AU76" s="429"/>
      <c r="AV76" s="429"/>
      <c r="AW76" s="429"/>
      <c r="AX76" s="429"/>
      <c r="AY76" s="429"/>
      <c r="AZ76" s="429"/>
      <c r="BA76" s="429"/>
      <c r="BB76" s="429"/>
      <c r="BC76" s="429"/>
      <c r="BD76" s="429"/>
      <c r="BE76" s="430"/>
      <c r="BF76" s="430"/>
      <c r="BG76" s="430"/>
      <c r="BH76" s="430"/>
      <c r="BI76" s="430"/>
      <c r="BJ76" s="430"/>
      <c r="BK76" s="430"/>
      <c r="BL76" s="431"/>
      <c r="BM76" s="430"/>
      <c r="BN76" s="430"/>
      <c r="BO76" s="6"/>
      <c r="BR76" s="441"/>
      <c r="BS76" s="441"/>
      <c r="BT76" s="441"/>
    </row>
    <row r="77" spans="1:72">
      <c r="A77" s="7">
        <v>8</v>
      </c>
      <c r="B77" s="26" t="s">
        <v>78</v>
      </c>
      <c r="C77" s="153" t="s">
        <v>83</v>
      </c>
      <c r="D77" s="187"/>
      <c r="E77" s="188"/>
      <c r="F77" s="110"/>
      <c r="G77" s="80">
        <f>H75*1.1%</f>
        <v>11.409224496230001</v>
      </c>
      <c r="H77" s="20">
        <f>SUM(D77:G77)</f>
        <v>11.409224496230001</v>
      </c>
      <c r="I77" s="187"/>
      <c r="J77" s="188"/>
      <c r="K77" s="110"/>
      <c r="L77" s="28">
        <f>G77-V77</f>
        <v>11.409224496230001</v>
      </c>
      <c r="M77" s="20">
        <f>SUM(I77:L77)</f>
        <v>11.409224496230001</v>
      </c>
      <c r="N77" s="189"/>
      <c r="O77" s="110"/>
      <c r="P77" s="110"/>
      <c r="Q77" s="80">
        <f>G77</f>
        <v>11.409224496230001</v>
      </c>
      <c r="R77" s="20">
        <f>SUM(N77:Q77)</f>
        <v>11.409224496230001</v>
      </c>
      <c r="S77" s="187"/>
      <c r="T77" s="188"/>
      <c r="U77" s="110"/>
      <c r="V77" s="80">
        <f>W75*1.1%</f>
        <v>0</v>
      </c>
      <c r="W77" s="20">
        <f>SUM(S77:V77)</f>
        <v>0</v>
      </c>
      <c r="X77" s="189"/>
      <c r="Y77" s="110"/>
      <c r="Z77" s="110"/>
      <c r="AA77" s="80">
        <f>AB75*1.1%</f>
        <v>0</v>
      </c>
      <c r="AB77" s="20">
        <f>SUM(X77:AA77)</f>
        <v>0</v>
      </c>
      <c r="AC77" s="187"/>
      <c r="AD77" s="110"/>
      <c r="AE77" s="113">
        <v>0</v>
      </c>
      <c r="AF77" s="114">
        <f>AE77</f>
        <v>0</v>
      </c>
      <c r="AG77" s="187"/>
      <c r="AH77" s="110"/>
      <c r="AI77" s="113">
        <v>0</v>
      </c>
      <c r="AJ77" s="114">
        <f>AI77</f>
        <v>0</v>
      </c>
      <c r="AK77" s="187"/>
      <c r="AL77" s="188"/>
      <c r="AM77" s="110"/>
      <c r="AN77" s="80">
        <f>0.011*AO32</f>
        <v>0</v>
      </c>
      <c r="AO77" s="20">
        <f>SUM(AK77:AN77)</f>
        <v>0</v>
      </c>
      <c r="AP77" s="187"/>
      <c r="AQ77" s="187"/>
      <c r="AR77" s="110"/>
      <c r="AS77" s="80"/>
      <c r="AT77" s="20">
        <f>SUM(AP77:AS77)</f>
        <v>0</v>
      </c>
      <c r="AU77" s="187"/>
      <c r="AV77" s="188"/>
      <c r="AW77" s="110"/>
      <c r="AX77" s="80">
        <f>AY75*1.1%</f>
        <v>3.5991995721000007</v>
      </c>
      <c r="AY77" s="20">
        <f>SUM(AU77:AX77)</f>
        <v>3.5991995721000007</v>
      </c>
      <c r="AZ77" s="187"/>
      <c r="BA77" s="188"/>
      <c r="BB77" s="110"/>
      <c r="BC77" s="80">
        <f>BD75*1.1%</f>
        <v>67.501597559658904</v>
      </c>
      <c r="BD77" s="123">
        <f>SUM(AZ77:BC77)</f>
        <v>67.501597559658904</v>
      </c>
      <c r="BE77" s="187"/>
      <c r="BF77" s="188"/>
      <c r="BG77" s="110"/>
      <c r="BH77" s="80">
        <f>BI75*1.1%</f>
        <v>72.672005124443771</v>
      </c>
      <c r="BI77" s="19">
        <f>SUM(BE77:BH77)</f>
        <v>72.672005124443771</v>
      </c>
      <c r="BJ77" s="187"/>
      <c r="BK77" s="110"/>
      <c r="BL77" s="190"/>
      <c r="BM77" s="16">
        <f>AS77+BH77</f>
        <v>72.672005124443771</v>
      </c>
      <c r="BN77" s="19">
        <f>SUM(BJ77:BM77)</f>
        <v>72.672005124443771</v>
      </c>
      <c r="BO77" s="73">
        <f>BM77-BH77</f>
        <v>0</v>
      </c>
      <c r="BR77" s="441"/>
      <c r="BS77" s="441"/>
      <c r="BT77" s="441"/>
    </row>
    <row r="78" spans="1:72" s="64" customFormat="1">
      <c r="A78" s="85"/>
      <c r="B78" s="181"/>
      <c r="C78" s="182" t="s">
        <v>84</v>
      </c>
      <c r="D78" s="138">
        <f>SUM(D77)</f>
        <v>0</v>
      </c>
      <c r="E78" s="145">
        <f>SUM(E77)</f>
        <v>0</v>
      </c>
      <c r="F78" s="140">
        <f>SUM(F77)</f>
        <v>0</v>
      </c>
      <c r="G78" s="137">
        <f>SUM(G77)</f>
        <v>11.409224496230001</v>
      </c>
      <c r="H78" s="89">
        <f>SUM(D78:G78)</f>
        <v>11.409224496230001</v>
      </c>
      <c r="I78" s="138">
        <f>SUM(I77)</f>
        <v>0</v>
      </c>
      <c r="J78" s="137">
        <f>SUM(J77)</f>
        <v>0</v>
      </c>
      <c r="K78" s="138">
        <f>SUM(K77)</f>
        <v>0</v>
      </c>
      <c r="L78" s="137">
        <f>SUM(L77)</f>
        <v>11.409224496230001</v>
      </c>
      <c r="M78" s="89">
        <f>SUM(I78:L78)</f>
        <v>11.409224496230001</v>
      </c>
      <c r="N78" s="139">
        <f>SUM(N77)</f>
        <v>0</v>
      </c>
      <c r="O78" s="183">
        <f>SUM(O77)</f>
        <v>0</v>
      </c>
      <c r="P78" s="140">
        <f>SUM(P77)</f>
        <v>0</v>
      </c>
      <c r="Q78" s="137">
        <f>SUM(Q77)</f>
        <v>11.409224496230001</v>
      </c>
      <c r="R78" s="89">
        <f>SUM(N78:Q78)</f>
        <v>11.409224496230001</v>
      </c>
      <c r="S78" s="138">
        <f>SUM(S77)</f>
        <v>0</v>
      </c>
      <c r="T78" s="137">
        <f>SUM(T77)</f>
        <v>0</v>
      </c>
      <c r="U78" s="138">
        <f>SUM(U77)</f>
        <v>0</v>
      </c>
      <c r="V78" s="138">
        <f>SUM(V77)</f>
        <v>0</v>
      </c>
      <c r="W78" s="89">
        <f>SUM(S78:V78)</f>
        <v>0</v>
      </c>
      <c r="X78" s="139">
        <f>SUM(X77)</f>
        <v>0</v>
      </c>
      <c r="Y78" s="140">
        <f>SUM(Y77)</f>
        <v>0</v>
      </c>
      <c r="Z78" s="138">
        <f>SUM(Z77)</f>
        <v>0</v>
      </c>
      <c r="AA78" s="138">
        <f>SUM(AA77)</f>
        <v>0</v>
      </c>
      <c r="AB78" s="89">
        <f>SUM(X78:AA78)</f>
        <v>0</v>
      </c>
      <c r="AC78" s="138">
        <f>SUM(AC73:AC75)</f>
        <v>0</v>
      </c>
      <c r="AD78" s="84"/>
      <c r="AE78" s="140">
        <f>SUM(AE73:AE75)</f>
        <v>0</v>
      </c>
      <c r="AF78" s="144">
        <f>SUM(AF73:AF75)</f>
        <v>0</v>
      </c>
      <c r="AG78" s="138">
        <f>SUM(AG73:AG75)</f>
        <v>0</v>
      </c>
      <c r="AH78" s="84"/>
      <c r="AI78" s="142">
        <f>SUM(AI73:AI75)</f>
        <v>0</v>
      </c>
      <c r="AJ78" s="144">
        <f>SUM(AJ73:AJ75)</f>
        <v>0</v>
      </c>
      <c r="AK78" s="138">
        <f>SUM(AK77)</f>
        <v>0</v>
      </c>
      <c r="AL78" s="137">
        <f>SUM(AL77)</f>
        <v>0</v>
      </c>
      <c r="AM78" s="138">
        <f>SUM(AM77)</f>
        <v>0</v>
      </c>
      <c r="AN78" s="138">
        <f>SUM(AN77)</f>
        <v>0</v>
      </c>
      <c r="AO78" s="89">
        <f>SUM(AK78:AN78)</f>
        <v>0</v>
      </c>
      <c r="AP78" s="138">
        <f>SUM(AP77)</f>
        <v>0</v>
      </c>
      <c r="AQ78" s="139">
        <f>SUM(AQ77)</f>
        <v>0</v>
      </c>
      <c r="AR78" s="140">
        <f>SUM(AR77)</f>
        <v>0</v>
      </c>
      <c r="AS78" s="137">
        <f>SUM(AS77)</f>
        <v>0</v>
      </c>
      <c r="AT78" s="89">
        <f>SUM(AP78:AS78)</f>
        <v>0</v>
      </c>
      <c r="AU78" s="138">
        <f>SUM(AU77)</f>
        <v>0</v>
      </c>
      <c r="AV78" s="137">
        <f>SUM(AV77)</f>
        <v>0</v>
      </c>
      <c r="AW78" s="138">
        <f>SUM(AW77)</f>
        <v>0</v>
      </c>
      <c r="AX78" s="137">
        <f>SUM(AX77)</f>
        <v>3.5991995721000007</v>
      </c>
      <c r="AY78" s="89">
        <f>SUM(AU78:AX78)</f>
        <v>3.5991995721000007</v>
      </c>
      <c r="AZ78" s="138">
        <f>SUM(AZ77)</f>
        <v>0</v>
      </c>
      <c r="BA78" s="140">
        <f>SUM(BA77)</f>
        <v>0</v>
      </c>
      <c r="BB78" s="140">
        <f>SUM(BB77)</f>
        <v>0</v>
      </c>
      <c r="BC78" s="137">
        <f>SUM(BC77)</f>
        <v>67.501597559658904</v>
      </c>
      <c r="BD78" s="93">
        <f>SUM(AZ78:BC78)</f>
        <v>67.501597559658904</v>
      </c>
      <c r="BE78" s="138">
        <f>SUM(BE77)</f>
        <v>0</v>
      </c>
      <c r="BF78" s="140">
        <f>SUM(BF77)</f>
        <v>0</v>
      </c>
      <c r="BG78" s="140">
        <f>SUM(BG77)</f>
        <v>0</v>
      </c>
      <c r="BH78" s="137">
        <f>SUM(BH77)</f>
        <v>72.672005124443771</v>
      </c>
      <c r="BI78" s="89">
        <f>SUM(BE78:BH78)</f>
        <v>72.672005124443771</v>
      </c>
      <c r="BJ78" s="138">
        <f>SUM(BJ77)</f>
        <v>0</v>
      </c>
      <c r="BK78" s="140">
        <f>SUM(BK77)</f>
        <v>0</v>
      </c>
      <c r="BL78" s="140">
        <f>SUM(BL77)</f>
        <v>0</v>
      </c>
      <c r="BM78" s="140">
        <f>SUM(BM77)</f>
        <v>72.672005124443771</v>
      </c>
      <c r="BN78" s="89">
        <f>SUM(BJ78:BM78)</f>
        <v>72.672005124443771</v>
      </c>
      <c r="BO78" s="63"/>
      <c r="BR78" s="442"/>
      <c r="BS78" s="442"/>
      <c r="BT78" s="442"/>
    </row>
    <row r="79" spans="1:72" s="64" customFormat="1" ht="16.5" customHeight="1" thickBot="1">
      <c r="A79" s="149"/>
      <c r="B79" s="184"/>
      <c r="C79" s="184" t="s">
        <v>85</v>
      </c>
      <c r="D79" s="54">
        <f>D78+D75</f>
        <v>830.74201307999999</v>
      </c>
      <c r="E79" s="151">
        <f>E78+E75</f>
        <v>150.04521384999998</v>
      </c>
      <c r="F79" s="56">
        <f>F78+F75</f>
        <v>56.415000000000006</v>
      </c>
      <c r="G79" s="60">
        <f>G78+G75</f>
        <v>11.409224496230001</v>
      </c>
      <c r="H79" s="150">
        <f>SUM(D79:G79)</f>
        <v>1048.6114514262301</v>
      </c>
      <c r="I79" s="54">
        <f>I78+I75</f>
        <v>0</v>
      </c>
      <c r="J79" s="60">
        <f>J78+J75</f>
        <v>0</v>
      </c>
      <c r="K79" s="54">
        <f>K78+K75</f>
        <v>0</v>
      </c>
      <c r="L79" s="60">
        <f>L78+L75</f>
        <v>11.409224496230001</v>
      </c>
      <c r="M79" s="150">
        <f>SUM(I79:L79)</f>
        <v>11.409224496230001</v>
      </c>
      <c r="N79" s="59">
        <f>N78+N75</f>
        <v>123.081</v>
      </c>
      <c r="O79" s="185">
        <f>O78+O75</f>
        <v>147.70396110000001</v>
      </c>
      <c r="P79" s="56">
        <f>P78+P75</f>
        <v>56.415000000000006</v>
      </c>
      <c r="Q79" s="60">
        <f>Q78+Q75</f>
        <v>11.409224496230001</v>
      </c>
      <c r="R79" s="150">
        <f>SUM(N79:Q79)</f>
        <v>338.60918559623008</v>
      </c>
      <c r="S79" s="54">
        <f>S78+S75</f>
        <v>0</v>
      </c>
      <c r="T79" s="60">
        <f>T78+T75</f>
        <v>0</v>
      </c>
      <c r="U79" s="54">
        <f>U78+U75</f>
        <v>0</v>
      </c>
      <c r="V79" s="54">
        <f>V78+V75</f>
        <v>0</v>
      </c>
      <c r="W79" s="150">
        <f>SUM(S79:V79)</f>
        <v>0</v>
      </c>
      <c r="X79" s="59">
        <f>X78+X75</f>
        <v>0</v>
      </c>
      <c r="Y79" s="56">
        <f>Y78+Y75</f>
        <v>0</v>
      </c>
      <c r="Z79" s="54">
        <f>Z78+Z75</f>
        <v>0</v>
      </c>
      <c r="AA79" s="54">
        <f>AA78+AA75</f>
        <v>0</v>
      </c>
      <c r="AB79" s="150">
        <f>SUM(X79:AA79)</f>
        <v>0</v>
      </c>
      <c r="AC79" s="54">
        <f t="shared" ref="AC79:AJ79" si="57">AC71+AC78</f>
        <v>0</v>
      </c>
      <c r="AD79" s="56">
        <f t="shared" si="57"/>
        <v>0</v>
      </c>
      <c r="AE79" s="56">
        <f t="shared" si="57"/>
        <v>0</v>
      </c>
      <c r="AF79" s="91">
        <f t="shared" si="57"/>
        <v>0</v>
      </c>
      <c r="AG79" s="54">
        <f t="shared" si="57"/>
        <v>0</v>
      </c>
      <c r="AH79" s="56">
        <f t="shared" si="57"/>
        <v>0</v>
      </c>
      <c r="AI79" s="92">
        <f t="shared" si="57"/>
        <v>0</v>
      </c>
      <c r="AJ79" s="91">
        <f t="shared" si="57"/>
        <v>0</v>
      </c>
      <c r="AK79" s="54">
        <f>AK78+AK75</f>
        <v>0</v>
      </c>
      <c r="AL79" s="60">
        <f>AL78+AL75</f>
        <v>0</v>
      </c>
      <c r="AM79" s="54">
        <f>AM78+AM75</f>
        <v>0</v>
      </c>
      <c r="AN79" s="54">
        <f>AN78+AN75</f>
        <v>0</v>
      </c>
      <c r="AO79" s="150">
        <f>SUM(AK79:AN79)</f>
        <v>0</v>
      </c>
      <c r="AP79" s="54">
        <f>AP78+AP75</f>
        <v>0</v>
      </c>
      <c r="AQ79" s="59">
        <f>AQ78+AQ75</f>
        <v>0</v>
      </c>
      <c r="AR79" s="56">
        <f>AR78+AR75</f>
        <v>0</v>
      </c>
      <c r="AS79" s="60">
        <f>AS78+AS75</f>
        <v>0</v>
      </c>
      <c r="AT79" s="150">
        <f>SUM(AP79:AS79)</f>
        <v>0</v>
      </c>
      <c r="AU79" s="54">
        <f>AU78+AU75</f>
        <v>123.081</v>
      </c>
      <c r="AV79" s="60">
        <f>AV78+AV75</f>
        <v>147.70396110000001</v>
      </c>
      <c r="AW79" s="54">
        <f>AW78+AW75</f>
        <v>56.415000000000006</v>
      </c>
      <c r="AX79" s="60">
        <f>AX78+AX75</f>
        <v>3.5991995721000007</v>
      </c>
      <c r="AY79" s="150">
        <f>SUM(AU79:AX79)</f>
        <v>330.79916067210007</v>
      </c>
      <c r="AZ79" s="54">
        <f>AZ78+AZ75</f>
        <v>5057.2083256925998</v>
      </c>
      <c r="BA79" s="56">
        <f>BA78+BA75</f>
        <v>906.67064336730004</v>
      </c>
      <c r="BB79" s="56">
        <f>BB78+BB75</f>
        <v>172.62990000000002</v>
      </c>
      <c r="BC79" s="60">
        <f>BC78+BC75</f>
        <v>67.501597559658904</v>
      </c>
      <c r="BD79" s="150">
        <f>SUM(AZ79:BC79)</f>
        <v>6204.0104666195584</v>
      </c>
      <c r="BE79" s="54">
        <f>BE78+BE75</f>
        <v>5438.66027413149</v>
      </c>
      <c r="BF79" s="56">
        <f>BF78+BF75</f>
        <v>982.3085037724876</v>
      </c>
      <c r="BG79" s="56">
        <f>BG78+BG75</f>
        <v>185.57714250000001</v>
      </c>
      <c r="BH79" s="60">
        <f>BH78+BH75</f>
        <v>72.672005124443771</v>
      </c>
      <c r="BI79" s="61">
        <f>SUM(BE79:BH79)</f>
        <v>6679.2179255284218</v>
      </c>
      <c r="BJ79" s="54">
        <f>BJ78+BJ75</f>
        <v>2028.1598006999998</v>
      </c>
      <c r="BK79" s="56">
        <f>BK78+BK75</f>
        <v>2330.0474598939595</v>
      </c>
      <c r="BL79" s="56">
        <f>BL78+BL75</f>
        <v>3734.6277491999995</v>
      </c>
      <c r="BM79" s="56">
        <f>BM78+BM75</f>
        <v>7312.1981871244434</v>
      </c>
      <c r="BN79" s="61">
        <f>SUM(BJ79:BM79)</f>
        <v>15405.033196918401</v>
      </c>
      <c r="BO79" s="191">
        <f>BN79-BI79</f>
        <v>8725.8152713899799</v>
      </c>
    </row>
    <row r="80" spans="1:72" ht="13.5" thickBot="1">
      <c r="A80" s="428" t="s">
        <v>86</v>
      </c>
      <c r="B80" s="429"/>
      <c r="C80" s="429"/>
      <c r="D80" s="429"/>
      <c r="E80" s="429"/>
      <c r="F80" s="429"/>
      <c r="G80" s="429"/>
      <c r="H80" s="429"/>
      <c r="I80" s="429"/>
      <c r="J80" s="429"/>
      <c r="K80" s="429"/>
      <c r="L80" s="429"/>
      <c r="M80" s="429"/>
      <c r="N80" s="429"/>
      <c r="O80" s="429"/>
      <c r="P80" s="429"/>
      <c r="Q80" s="429"/>
      <c r="R80" s="429"/>
      <c r="S80" s="429"/>
      <c r="T80" s="429"/>
      <c r="U80" s="429"/>
      <c r="V80" s="429"/>
      <c r="W80" s="429"/>
      <c r="X80" s="429"/>
      <c r="Y80" s="429"/>
      <c r="Z80" s="429"/>
      <c r="AA80" s="429"/>
      <c r="AB80" s="429"/>
      <c r="AC80" s="429"/>
      <c r="AD80" s="429"/>
      <c r="AE80" s="429"/>
      <c r="AF80" s="429"/>
      <c r="AG80" s="429"/>
      <c r="AH80" s="429"/>
      <c r="AI80" s="429"/>
      <c r="AJ80" s="429"/>
      <c r="AK80" s="429"/>
      <c r="AL80" s="429"/>
      <c r="AM80" s="429"/>
      <c r="AN80" s="429"/>
      <c r="AO80" s="429"/>
      <c r="AP80" s="429"/>
      <c r="AQ80" s="429"/>
      <c r="AR80" s="429"/>
      <c r="AS80" s="429"/>
      <c r="AT80" s="429"/>
      <c r="AU80" s="429"/>
      <c r="AV80" s="429"/>
      <c r="AW80" s="429"/>
      <c r="AX80" s="429"/>
      <c r="AY80" s="429"/>
      <c r="AZ80" s="429"/>
      <c r="BA80" s="429"/>
      <c r="BB80" s="429"/>
      <c r="BC80" s="429"/>
      <c r="BD80" s="429"/>
      <c r="BE80" s="432"/>
      <c r="BF80" s="432"/>
      <c r="BG80" s="432"/>
      <c r="BH80" s="432"/>
      <c r="BI80" s="432"/>
      <c r="BJ80" s="432"/>
      <c r="BK80" s="432"/>
      <c r="BL80" s="432"/>
      <c r="BM80" s="432"/>
      <c r="BN80" s="432"/>
      <c r="BO80" s="6"/>
    </row>
    <row r="81" spans="1:70">
      <c r="A81" s="192">
        <v>9</v>
      </c>
      <c r="B81" s="289" t="s">
        <v>87</v>
      </c>
      <c r="C81" s="193" t="s">
        <v>88</v>
      </c>
      <c r="D81" s="194"/>
      <c r="E81" s="195"/>
      <c r="F81" s="196"/>
      <c r="G81" s="197">
        <f>99.847/3.19</f>
        <v>31.299999999999997</v>
      </c>
      <c r="H81" s="20">
        <f t="shared" ref="H81:H87" si="58">SUM(D81:G81)</f>
        <v>31.299999999999997</v>
      </c>
      <c r="I81" s="194"/>
      <c r="J81" s="195"/>
      <c r="K81" s="196"/>
      <c r="L81" s="197">
        <v>0</v>
      </c>
      <c r="M81" s="20">
        <f t="shared" ref="M81:M87" si="59">SUM(I81:L81)</f>
        <v>0</v>
      </c>
      <c r="N81" s="198"/>
      <c r="O81" s="196"/>
      <c r="P81" s="196"/>
      <c r="Q81" s="197">
        <v>0</v>
      </c>
      <c r="R81" s="20">
        <f t="shared" ref="R81:R88" si="60">SUM(N81:Q81)</f>
        <v>0</v>
      </c>
      <c r="S81" s="198"/>
      <c r="T81" s="196"/>
      <c r="U81" s="196"/>
      <c r="V81" s="197"/>
      <c r="W81" s="20"/>
      <c r="X81" s="198"/>
      <c r="Y81" s="196"/>
      <c r="Z81" s="196"/>
      <c r="AA81" s="197"/>
      <c r="AB81" s="20"/>
      <c r="AC81" s="199"/>
      <c r="AD81" s="200"/>
      <c r="AE81" s="197">
        <v>84.52</v>
      </c>
      <c r="AF81" s="201">
        <f>AE81</f>
        <v>84.52</v>
      </c>
      <c r="AG81" s="199"/>
      <c r="AH81" s="200"/>
      <c r="AI81" s="200">
        <v>142</v>
      </c>
      <c r="AJ81" s="201">
        <f>AI81</f>
        <v>142</v>
      </c>
      <c r="AK81" s="194"/>
      <c r="AL81" s="195"/>
      <c r="AM81" s="196"/>
      <c r="AN81" s="197">
        <v>0</v>
      </c>
      <c r="AO81" s="20">
        <f t="shared" ref="AO81:AO88" si="61">SUM(AK81:AN81)</f>
        <v>0</v>
      </c>
      <c r="AP81" s="194"/>
      <c r="AQ81" s="194"/>
      <c r="AR81" s="196"/>
      <c r="AS81" s="197"/>
      <c r="AT81" s="20">
        <f t="shared" ref="AT81:AT90" si="62">SUM(AP81:AS81)</f>
        <v>0</v>
      </c>
      <c r="AU81" s="194"/>
      <c r="AV81" s="195"/>
      <c r="AW81" s="196"/>
      <c r="AX81" s="197">
        <v>0</v>
      </c>
      <c r="AY81" s="20">
        <f t="shared" ref="AY81:AY88" si="63">SUM(AU81:AX81)</f>
        <v>0</v>
      </c>
      <c r="AZ81" s="194"/>
      <c r="BA81" s="195"/>
      <c r="BB81" s="196"/>
      <c r="BC81" s="197">
        <v>99.846999999999994</v>
      </c>
      <c r="BD81" s="20">
        <f t="shared" ref="BD81:BD90" si="64">SUM(AZ81:BC81)</f>
        <v>99.846999999999994</v>
      </c>
      <c r="BE81" s="194"/>
      <c r="BF81" s="195"/>
      <c r="BG81" s="196"/>
      <c r="BH81" s="197">
        <v>99.846999999999994</v>
      </c>
      <c r="BI81" s="19">
        <f t="shared" ref="BI81:BI90" si="65">SUM(BE81:BH81)</f>
        <v>99.846999999999994</v>
      </c>
      <c r="BJ81" s="194"/>
      <c r="BK81" s="195"/>
      <c r="BL81" s="196"/>
      <c r="BM81" s="197">
        <v>0</v>
      </c>
      <c r="BN81" s="19">
        <f t="shared" ref="BN81:BN98" si="66">SUM(BJ81:BM81)</f>
        <v>0</v>
      </c>
      <c r="BO81" s="24"/>
    </row>
    <row r="82" spans="1:70">
      <c r="A82" s="202"/>
      <c r="B82" s="173"/>
      <c r="C82" s="203" t="s">
        <v>89</v>
      </c>
      <c r="D82" s="204"/>
      <c r="E82" s="205"/>
      <c r="F82" s="206"/>
      <c r="G82" s="207">
        <v>30.78</v>
      </c>
      <c r="H82" s="20">
        <f t="shared" si="58"/>
        <v>30.78</v>
      </c>
      <c r="I82" s="204"/>
      <c r="J82" s="205"/>
      <c r="K82" s="206"/>
      <c r="L82" s="207"/>
      <c r="M82" s="20"/>
      <c r="N82" s="208"/>
      <c r="O82" s="206"/>
      <c r="P82" s="206"/>
      <c r="Q82" s="207"/>
      <c r="R82" s="20"/>
      <c r="S82" s="208"/>
      <c r="T82" s="206"/>
      <c r="U82" s="206"/>
      <c r="V82" s="207"/>
      <c r="W82" s="20"/>
      <c r="X82" s="208"/>
      <c r="Y82" s="206"/>
      <c r="Z82" s="206"/>
      <c r="AA82" s="207"/>
      <c r="AB82" s="20"/>
      <c r="AC82" s="209"/>
      <c r="AD82" s="210"/>
      <c r="AE82" s="210"/>
      <c r="AF82" s="211"/>
      <c r="AG82" s="209"/>
      <c r="AH82" s="210"/>
      <c r="AI82" s="210"/>
      <c r="AJ82" s="211"/>
      <c r="AK82" s="204"/>
      <c r="AL82" s="205"/>
      <c r="AM82" s="206"/>
      <c r="AN82" s="207"/>
      <c r="AO82" s="20"/>
      <c r="AP82" s="204"/>
      <c r="AQ82" s="204"/>
      <c r="AR82" s="206"/>
      <c r="AS82" s="207"/>
      <c r="AT82" s="20"/>
      <c r="AU82" s="204"/>
      <c r="AV82" s="205"/>
      <c r="AW82" s="206"/>
      <c r="AX82" s="207"/>
      <c r="AY82" s="20"/>
      <c r="AZ82" s="204"/>
      <c r="BA82" s="205"/>
      <c r="BB82" s="206"/>
      <c r="BC82" s="207">
        <v>98.19</v>
      </c>
      <c r="BD82" s="20">
        <f>SUM(AZ82:BC82)</f>
        <v>98.19</v>
      </c>
      <c r="BE82" s="204"/>
      <c r="BF82" s="205"/>
      <c r="BG82" s="206"/>
      <c r="BH82" s="207">
        <f>BC82</f>
        <v>98.19</v>
      </c>
      <c r="BI82" s="69">
        <f>SUM(BE82:BH82)</f>
        <v>98.19</v>
      </c>
      <c r="BJ82" s="204"/>
      <c r="BK82" s="205"/>
      <c r="BL82" s="206"/>
      <c r="BM82" s="207"/>
      <c r="BN82" s="69"/>
      <c r="BO82" s="24"/>
    </row>
    <row r="83" spans="1:70">
      <c r="A83" s="212">
        <v>42</v>
      </c>
      <c r="B83" s="26" t="s">
        <v>78</v>
      </c>
      <c r="C83" s="26" t="s">
        <v>90</v>
      </c>
      <c r="D83" s="176"/>
      <c r="E83" s="177"/>
      <c r="F83" s="74"/>
      <c r="G83" s="80"/>
      <c r="H83" s="20">
        <f t="shared" si="58"/>
        <v>0</v>
      </c>
      <c r="I83" s="176"/>
      <c r="J83" s="177"/>
      <c r="K83" s="74"/>
      <c r="L83" s="80"/>
      <c r="M83" s="20">
        <f t="shared" si="59"/>
        <v>0</v>
      </c>
      <c r="N83" s="179"/>
      <c r="O83" s="74"/>
      <c r="P83" s="74"/>
      <c r="Q83" s="80"/>
      <c r="R83" s="20">
        <f t="shared" si="60"/>
        <v>0</v>
      </c>
      <c r="S83" s="179"/>
      <c r="T83" s="74"/>
      <c r="U83" s="74"/>
      <c r="V83" s="80">
        <v>0</v>
      </c>
      <c r="W83" s="20">
        <f t="shared" ref="W83:W88" si="67">SUM(S83:V83)</f>
        <v>0</v>
      </c>
      <c r="X83" s="179"/>
      <c r="Y83" s="74"/>
      <c r="Z83" s="74"/>
      <c r="AA83" s="80">
        <v>0</v>
      </c>
      <c r="AB83" s="20">
        <f>SUM(X83:AA83)</f>
        <v>0</v>
      </c>
      <c r="AC83" s="213"/>
      <c r="AD83" s="214"/>
      <c r="AE83" s="214">
        <v>3.03</v>
      </c>
      <c r="AF83" s="180">
        <f>AE83</f>
        <v>3.03</v>
      </c>
      <c r="AG83" s="213"/>
      <c r="AH83" s="214"/>
      <c r="AI83" s="214">
        <v>10.050000000000001</v>
      </c>
      <c r="AJ83" s="180">
        <f>AI83</f>
        <v>10.050000000000001</v>
      </c>
      <c r="AK83" s="176"/>
      <c r="AL83" s="177"/>
      <c r="AM83" s="74"/>
      <c r="AN83" s="80"/>
      <c r="AO83" s="20">
        <f t="shared" si="61"/>
        <v>0</v>
      </c>
      <c r="AP83" s="176"/>
      <c r="AQ83" s="176"/>
      <c r="AR83" s="74"/>
      <c r="AS83" s="80"/>
      <c r="AT83" s="20">
        <f t="shared" si="62"/>
        <v>0</v>
      </c>
      <c r="AU83" s="176"/>
      <c r="AV83" s="176"/>
      <c r="AW83" s="74"/>
      <c r="AX83" s="80">
        <v>0</v>
      </c>
      <c r="AY83" s="20">
        <f t="shared" si="63"/>
        <v>0</v>
      </c>
      <c r="AZ83" s="176"/>
      <c r="BA83" s="177"/>
      <c r="BB83" s="74"/>
      <c r="BC83" s="80">
        <v>0</v>
      </c>
      <c r="BD83" s="20">
        <f t="shared" si="64"/>
        <v>0</v>
      </c>
      <c r="BE83" s="176"/>
      <c r="BF83" s="177"/>
      <c r="BG83" s="74"/>
      <c r="BH83" s="80">
        <v>0</v>
      </c>
      <c r="BI83" s="20">
        <f t="shared" si="65"/>
        <v>0</v>
      </c>
      <c r="BJ83" s="176"/>
      <c r="BK83" s="177"/>
      <c r="BL83" s="74"/>
      <c r="BM83" s="80">
        <v>0</v>
      </c>
      <c r="BN83" s="20">
        <f t="shared" si="66"/>
        <v>0</v>
      </c>
      <c r="BO83" s="24"/>
    </row>
    <row r="84" spans="1:70" ht="48" customHeight="1">
      <c r="A84" s="212">
        <v>43</v>
      </c>
      <c r="B84" s="26" t="s">
        <v>91</v>
      </c>
      <c r="C84" s="175" t="s">
        <v>92</v>
      </c>
      <c r="D84" s="176"/>
      <c r="E84" s="177"/>
      <c r="F84" s="74"/>
      <c r="G84" s="80">
        <f>5/3.19</f>
        <v>1.567398119122257</v>
      </c>
      <c r="H84" s="20">
        <f t="shared" si="58"/>
        <v>1.567398119122257</v>
      </c>
      <c r="I84" s="176"/>
      <c r="J84" s="177"/>
      <c r="K84" s="74"/>
      <c r="L84" s="80">
        <f>L81*20%</f>
        <v>0</v>
      </c>
      <c r="M84" s="20">
        <f t="shared" si="59"/>
        <v>0</v>
      </c>
      <c r="N84" s="179"/>
      <c r="O84" s="74"/>
      <c r="P84" s="74"/>
      <c r="Q84" s="80">
        <f>Q81*20%</f>
        <v>0</v>
      </c>
      <c r="R84" s="20">
        <f t="shared" si="60"/>
        <v>0</v>
      </c>
      <c r="S84" s="179"/>
      <c r="T84" s="74"/>
      <c r="U84" s="74"/>
      <c r="V84" s="80">
        <v>0</v>
      </c>
      <c r="W84" s="20">
        <f t="shared" si="67"/>
        <v>0</v>
      </c>
      <c r="X84" s="179"/>
      <c r="Y84" s="74"/>
      <c r="Z84" s="74"/>
      <c r="AA84" s="80">
        <v>0</v>
      </c>
      <c r="AB84" s="20">
        <f>SUM(X84:AA84)</f>
        <v>0</v>
      </c>
      <c r="AC84" s="213"/>
      <c r="AD84" s="214"/>
      <c r="AE84" s="80">
        <v>4.3899999999999997</v>
      </c>
      <c r="AF84" s="180">
        <f>AE84</f>
        <v>4.3899999999999997</v>
      </c>
      <c r="AG84" s="213"/>
      <c r="AH84" s="214"/>
      <c r="AI84" s="214">
        <v>14.56</v>
      </c>
      <c r="AJ84" s="180">
        <f>AI84</f>
        <v>14.56</v>
      </c>
      <c r="AK84" s="176"/>
      <c r="AL84" s="177"/>
      <c r="AM84" s="74"/>
      <c r="AN84" s="80">
        <f>AN81*20%</f>
        <v>0</v>
      </c>
      <c r="AO84" s="20">
        <f t="shared" si="61"/>
        <v>0</v>
      </c>
      <c r="AP84" s="176"/>
      <c r="AQ84" s="176"/>
      <c r="AR84" s="74"/>
      <c r="AS84" s="80">
        <v>0</v>
      </c>
      <c r="AT84" s="20">
        <f t="shared" si="62"/>
        <v>0</v>
      </c>
      <c r="AU84" s="176"/>
      <c r="AV84" s="176"/>
      <c r="AW84" s="74"/>
      <c r="AX84" s="80">
        <f>AX81*20%</f>
        <v>0</v>
      </c>
      <c r="AY84" s="20">
        <f t="shared" si="63"/>
        <v>0</v>
      </c>
      <c r="AZ84" s="176"/>
      <c r="BA84" s="177"/>
      <c r="BB84" s="74"/>
      <c r="BC84" s="80">
        <v>5</v>
      </c>
      <c r="BD84" s="20">
        <f t="shared" si="64"/>
        <v>5</v>
      </c>
      <c r="BE84" s="176"/>
      <c r="BF84" s="177"/>
      <c r="BG84" s="74"/>
      <c r="BH84" s="80">
        <f>BC84</f>
        <v>5</v>
      </c>
      <c r="BI84" s="20">
        <f t="shared" si="65"/>
        <v>5</v>
      </c>
      <c r="BJ84" s="176"/>
      <c r="BK84" s="177"/>
      <c r="BL84" s="74"/>
      <c r="BM84" s="80">
        <f>BM81*20%</f>
        <v>0</v>
      </c>
      <c r="BN84" s="20">
        <f t="shared" si="66"/>
        <v>0</v>
      </c>
      <c r="BO84" s="24"/>
    </row>
    <row r="85" spans="1:70" s="64" customFormat="1">
      <c r="A85" s="85"/>
      <c r="B85" s="181"/>
      <c r="C85" s="181" t="s">
        <v>93</v>
      </c>
      <c r="D85" s="215">
        <f>SUM(D81:D84)</f>
        <v>0</v>
      </c>
      <c r="E85" s="84">
        <f>SUM(E81:E84)</f>
        <v>0</v>
      </c>
      <c r="F85" s="84">
        <f>SUM(F81:F84)</f>
        <v>0</v>
      </c>
      <c r="G85" s="137">
        <f>SUM(G81:G84)</f>
        <v>63.647398119122258</v>
      </c>
      <c r="H85" s="89">
        <f t="shared" si="58"/>
        <v>63.647398119122258</v>
      </c>
      <c r="I85" s="215">
        <f>SUM(I81:I84)</f>
        <v>0</v>
      </c>
      <c r="J85" s="215">
        <f>SUM(J81:J84)</f>
        <v>0</v>
      </c>
      <c r="K85" s="215">
        <f>SUM(K81:K84)</f>
        <v>0</v>
      </c>
      <c r="L85" s="138">
        <f>SUM(L81:L84)</f>
        <v>0</v>
      </c>
      <c r="M85" s="89">
        <f t="shared" si="59"/>
        <v>0</v>
      </c>
      <c r="N85" s="215">
        <f>SUM(N81:N84)</f>
        <v>0</v>
      </c>
      <c r="O85" s="215">
        <f>SUM(O81:O84)</f>
        <v>0</v>
      </c>
      <c r="P85" s="215">
        <f>SUM(P81:P84)</f>
        <v>0</v>
      </c>
      <c r="Q85" s="138">
        <f>SUM(Q81:Q84)</f>
        <v>0</v>
      </c>
      <c r="R85" s="89">
        <f t="shared" si="60"/>
        <v>0</v>
      </c>
      <c r="S85" s="215">
        <f>SUM(S81:S84)</f>
        <v>0</v>
      </c>
      <c r="T85" s="215">
        <f>SUM(T81:T84)</f>
        <v>0</v>
      </c>
      <c r="U85" s="215">
        <f>SUM(U81:U84)</f>
        <v>0</v>
      </c>
      <c r="V85" s="138">
        <f>SUM(V81:V84)</f>
        <v>0</v>
      </c>
      <c r="W85" s="89">
        <f t="shared" si="67"/>
        <v>0</v>
      </c>
      <c r="X85" s="215">
        <f>SUM(X81:X84)</f>
        <v>0</v>
      </c>
      <c r="Y85" s="215">
        <f>SUM(Y81:Y84)</f>
        <v>0</v>
      </c>
      <c r="Z85" s="215">
        <f>SUM(Z81:Z84)</f>
        <v>0</v>
      </c>
      <c r="AA85" s="138">
        <f>SUM(AA81:AA84)</f>
        <v>0</v>
      </c>
      <c r="AB85" s="89">
        <f>SUM(X85:AA85)</f>
        <v>0</v>
      </c>
      <c r="AC85" s="215"/>
      <c r="AD85" s="84"/>
      <c r="AE85" s="140">
        <f>AE81+AE83+AE84</f>
        <v>91.94</v>
      </c>
      <c r="AF85" s="144">
        <f>AF81+AF83+AF84</f>
        <v>91.94</v>
      </c>
      <c r="AG85" s="215"/>
      <c r="AH85" s="84"/>
      <c r="AI85" s="140">
        <f>AI81+AI83+AI84</f>
        <v>166.61</v>
      </c>
      <c r="AJ85" s="144">
        <f>AJ81+AJ83+AJ84</f>
        <v>166.61</v>
      </c>
      <c r="AK85" s="215">
        <f>SUM(AK81:AK84)</f>
        <v>0</v>
      </c>
      <c r="AL85" s="215">
        <f>SUM(AL81:AL84)</f>
        <v>0</v>
      </c>
      <c r="AM85" s="215">
        <f>SUM(AM81:AM84)</f>
        <v>0</v>
      </c>
      <c r="AN85" s="138">
        <f>SUM(AN81:AN84)</f>
        <v>0</v>
      </c>
      <c r="AO85" s="89">
        <f t="shared" si="61"/>
        <v>0</v>
      </c>
      <c r="AP85" s="215">
        <f>SUM(AP81:AP84)</f>
        <v>0</v>
      </c>
      <c r="AQ85" s="215">
        <f>SUM(AQ81:AQ84)</f>
        <v>0</v>
      </c>
      <c r="AR85" s="215">
        <f>SUM(AR81:AR84)</f>
        <v>0</v>
      </c>
      <c r="AS85" s="138"/>
      <c r="AT85" s="89">
        <f t="shared" si="62"/>
        <v>0</v>
      </c>
      <c r="AU85" s="215">
        <f>SUM(AU81:AU84)</f>
        <v>0</v>
      </c>
      <c r="AV85" s="215">
        <f>SUM(AV81:AV84)</f>
        <v>0</v>
      </c>
      <c r="AW85" s="215">
        <f>SUM(AW81:AW84)</f>
        <v>0</v>
      </c>
      <c r="AX85" s="138">
        <f>SUM(AX81:AX84)</f>
        <v>0</v>
      </c>
      <c r="AY85" s="89">
        <f t="shared" si="63"/>
        <v>0</v>
      </c>
      <c r="AZ85" s="166">
        <f>SUM(AZ81:AZ84)</f>
        <v>0</v>
      </c>
      <c r="BA85" s="84">
        <f>SUM(BA81:BA84)</f>
        <v>0</v>
      </c>
      <c r="BB85" s="84">
        <f>SUM(BB81:BB84)</f>
        <v>0</v>
      </c>
      <c r="BC85" s="140">
        <f>SUM(BC81:BC84)</f>
        <v>203.03699999999998</v>
      </c>
      <c r="BD85" s="89">
        <f t="shared" si="64"/>
        <v>203.03699999999998</v>
      </c>
      <c r="BE85" s="166">
        <f>SUM(BE81:BE84)</f>
        <v>0</v>
      </c>
      <c r="BF85" s="84">
        <f>SUM(BF81:BF84)</f>
        <v>0</v>
      </c>
      <c r="BG85" s="84">
        <f>SUM(BG81:BG84)</f>
        <v>0</v>
      </c>
      <c r="BH85" s="137">
        <f>SUM(BH81:BH84)</f>
        <v>203.03699999999998</v>
      </c>
      <c r="BI85" s="89">
        <f t="shared" si="65"/>
        <v>203.03699999999998</v>
      </c>
      <c r="BJ85" s="166">
        <f>SUM(BJ81:BJ84)</f>
        <v>0</v>
      </c>
      <c r="BK85" s="84">
        <f>SUM(BK81:BK84)</f>
        <v>0</v>
      </c>
      <c r="BL85" s="84">
        <f>SUM(BL81:BL84)</f>
        <v>0</v>
      </c>
      <c r="BM85" s="137">
        <f>SUM(BM81:BM84)</f>
        <v>0</v>
      </c>
      <c r="BN85" s="89">
        <f t="shared" si="66"/>
        <v>0</v>
      </c>
      <c r="BO85" s="63"/>
    </row>
    <row r="86" spans="1:70" s="64" customFormat="1">
      <c r="A86" s="85"/>
      <c r="B86" s="181"/>
      <c r="C86" s="181" t="s">
        <v>94</v>
      </c>
      <c r="D86" s="86">
        <f>D85+D79</f>
        <v>830.74201307999999</v>
      </c>
      <c r="E86" s="87">
        <f>E85+E79</f>
        <v>150.04521384999998</v>
      </c>
      <c r="F86" s="87">
        <f>F85+F79</f>
        <v>56.415000000000006</v>
      </c>
      <c r="G86" s="88">
        <f>G85+G79</f>
        <v>75.056622615352254</v>
      </c>
      <c r="H86" s="89">
        <f t="shared" si="58"/>
        <v>1112.2588495453524</v>
      </c>
      <c r="I86" s="86">
        <f>I85+I79</f>
        <v>0</v>
      </c>
      <c r="J86" s="86">
        <f>J85+J79</f>
        <v>0</v>
      </c>
      <c r="K86" s="86">
        <f>K85+K79</f>
        <v>0</v>
      </c>
      <c r="L86" s="86">
        <f>L85+L79</f>
        <v>11.409224496230001</v>
      </c>
      <c r="M86" s="89">
        <f t="shared" si="59"/>
        <v>11.409224496230001</v>
      </c>
      <c r="N86" s="86">
        <f>N85+N79</f>
        <v>123.081</v>
      </c>
      <c r="O86" s="86">
        <f>O85+O79</f>
        <v>147.70396110000001</v>
      </c>
      <c r="P86" s="86">
        <f>P85+P79</f>
        <v>56.415000000000006</v>
      </c>
      <c r="Q86" s="86">
        <f>Q85+Q79</f>
        <v>11.409224496230001</v>
      </c>
      <c r="R86" s="89">
        <f t="shared" si="60"/>
        <v>338.60918559623008</v>
      </c>
      <c r="S86" s="86">
        <f>S85+S79</f>
        <v>0</v>
      </c>
      <c r="T86" s="86">
        <f>T85+T79</f>
        <v>0</v>
      </c>
      <c r="U86" s="86">
        <f>U85+U79</f>
        <v>0</v>
      </c>
      <c r="V86" s="86">
        <f>V85+V79</f>
        <v>0</v>
      </c>
      <c r="W86" s="89">
        <f t="shared" si="67"/>
        <v>0</v>
      </c>
      <c r="X86" s="86">
        <f>X85+X79</f>
        <v>0</v>
      </c>
      <c r="Y86" s="86">
        <f>Y85+Y79</f>
        <v>0</v>
      </c>
      <c r="Z86" s="86">
        <f>Z85+Z79</f>
        <v>0</v>
      </c>
      <c r="AA86" s="86">
        <f>AA79</f>
        <v>0</v>
      </c>
      <c r="AB86" s="89">
        <f>X86+AA86</f>
        <v>0</v>
      </c>
      <c r="AC86" s="86">
        <f>AC79</f>
        <v>0</v>
      </c>
      <c r="AD86" s="87">
        <f>AD79</f>
        <v>0</v>
      </c>
      <c r="AE86" s="87">
        <f>AE79+AE85</f>
        <v>91.94</v>
      </c>
      <c r="AF86" s="89">
        <f>AF79+AF85</f>
        <v>91.94</v>
      </c>
      <c r="AG86" s="86">
        <f>AG79</f>
        <v>0</v>
      </c>
      <c r="AH86" s="87">
        <f>AH79</f>
        <v>0</v>
      </c>
      <c r="AI86" s="87">
        <f>AI79+AI85</f>
        <v>166.61</v>
      </c>
      <c r="AJ86" s="89">
        <f>AJ79+AJ85</f>
        <v>166.61</v>
      </c>
      <c r="AK86" s="86">
        <f>AK85+AK79</f>
        <v>0</v>
      </c>
      <c r="AL86" s="86">
        <f>AL85+AL79</f>
        <v>0</v>
      </c>
      <c r="AM86" s="86">
        <f>AM85+AM79</f>
        <v>0</v>
      </c>
      <c r="AN86" s="86">
        <f>AN85+AN79</f>
        <v>0</v>
      </c>
      <c r="AO86" s="89">
        <f t="shared" si="61"/>
        <v>0</v>
      </c>
      <c r="AP86" s="86">
        <f>AP85+AP79</f>
        <v>0</v>
      </c>
      <c r="AQ86" s="86">
        <f>AQ85+AQ79</f>
        <v>0</v>
      </c>
      <c r="AR86" s="86">
        <f>AR85+AR79</f>
        <v>0</v>
      </c>
      <c r="AS86" s="86">
        <f>AS85+AS79</f>
        <v>0</v>
      </c>
      <c r="AT86" s="89">
        <f t="shared" si="62"/>
        <v>0</v>
      </c>
      <c r="AU86" s="86">
        <f>AU85+AU79</f>
        <v>123.081</v>
      </c>
      <c r="AV86" s="86">
        <f>AV85+AV79</f>
        <v>147.70396110000001</v>
      </c>
      <c r="AW86" s="86">
        <f>AW85+AW79</f>
        <v>56.415000000000006</v>
      </c>
      <c r="AX86" s="86">
        <f>AX85+AX79</f>
        <v>3.5991995721000007</v>
      </c>
      <c r="AY86" s="89">
        <f t="shared" si="63"/>
        <v>330.79916067210007</v>
      </c>
      <c r="AZ86" s="90">
        <f>AZ85+AZ79</f>
        <v>5057.2083256925998</v>
      </c>
      <c r="BA86" s="87">
        <f>BA85+BA79</f>
        <v>906.67064336730004</v>
      </c>
      <c r="BB86" s="87">
        <f>BB85+BB79</f>
        <v>172.62990000000002</v>
      </c>
      <c r="BC86" s="87">
        <f>BC85+BC79</f>
        <v>270.53859755965891</v>
      </c>
      <c r="BD86" s="89">
        <f t="shared" si="64"/>
        <v>6407.0474666195587</v>
      </c>
      <c r="BE86" s="90">
        <f>BE85+BE79</f>
        <v>5438.66027413149</v>
      </c>
      <c r="BF86" s="87">
        <f>BF85+BF79</f>
        <v>982.3085037724876</v>
      </c>
      <c r="BG86" s="87">
        <f>BG85+BG79</f>
        <v>185.57714250000001</v>
      </c>
      <c r="BH86" s="88">
        <f>BH85+BH79</f>
        <v>275.70900512444376</v>
      </c>
      <c r="BI86" s="89">
        <f t="shared" si="65"/>
        <v>6882.2549255284221</v>
      </c>
      <c r="BJ86" s="90">
        <f>BJ85+BJ79</f>
        <v>2028.1598006999998</v>
      </c>
      <c r="BK86" s="87">
        <f>BK85+BK79</f>
        <v>2330.0474598939595</v>
      </c>
      <c r="BL86" s="87">
        <f>BL85+BL79</f>
        <v>3734.6277491999995</v>
      </c>
      <c r="BM86" s="88">
        <f>BM85+BM79</f>
        <v>7312.1981871244434</v>
      </c>
      <c r="BN86" s="89">
        <f t="shared" si="66"/>
        <v>15405.033196918401</v>
      </c>
      <c r="BO86" s="186">
        <f>BN86-BI86</f>
        <v>8522.7782713899796</v>
      </c>
    </row>
    <row r="87" spans="1:70" ht="38.25">
      <c r="A87" s="212">
        <v>10</v>
      </c>
      <c r="B87" s="26" t="s">
        <v>78</v>
      </c>
      <c r="C87" s="26" t="s">
        <v>95</v>
      </c>
      <c r="D87" s="162">
        <f>D86*0.02</f>
        <v>16.614840261600001</v>
      </c>
      <c r="E87" s="122">
        <f>E86*0.02</f>
        <v>3.0009042769999996</v>
      </c>
      <c r="F87" s="80">
        <f>F86*0.02</f>
        <v>1.1283000000000001</v>
      </c>
      <c r="G87" s="356">
        <f>(G86-G81-G82-G84)*0.02</f>
        <v>0.22818448992459994</v>
      </c>
      <c r="H87" s="357">
        <f t="shared" si="58"/>
        <v>20.972229028524602</v>
      </c>
      <c r="I87" s="358"/>
      <c r="J87" s="359">
        <f>J86*0.02</f>
        <v>0</v>
      </c>
      <c r="K87" s="356">
        <f>K86*0.02</f>
        <v>0</v>
      </c>
      <c r="L87" s="356">
        <f>L86*0.02</f>
        <v>0.22818448992460003</v>
      </c>
      <c r="M87" s="357">
        <f t="shared" si="59"/>
        <v>0.22818448992460003</v>
      </c>
      <c r="N87" s="360">
        <f>N86*0.02</f>
        <v>2.4616199999999999</v>
      </c>
      <c r="O87" s="356">
        <f>O86*0.02</f>
        <v>2.9540792220000003</v>
      </c>
      <c r="P87" s="356">
        <f>P86*0.02</f>
        <v>1.1283000000000001</v>
      </c>
      <c r="Q87" s="356"/>
      <c r="R87" s="357">
        <f t="shared" si="60"/>
        <v>6.5439992220000009</v>
      </c>
      <c r="S87" s="360">
        <f>S86*0.02</f>
        <v>0</v>
      </c>
      <c r="T87" s="356">
        <f>T86*0.02</f>
        <v>0</v>
      </c>
      <c r="U87" s="356">
        <f>U86*0.02</f>
        <v>0</v>
      </c>
      <c r="V87" s="356">
        <v>0</v>
      </c>
      <c r="W87" s="357">
        <f t="shared" si="67"/>
        <v>0</v>
      </c>
      <c r="X87" s="360">
        <f>X86*0.02</f>
        <v>0</v>
      </c>
      <c r="Y87" s="356">
        <f>Y86*0.02</f>
        <v>0</v>
      </c>
      <c r="Z87" s="356">
        <f>Z86*0.02</f>
        <v>0</v>
      </c>
      <c r="AA87" s="356"/>
      <c r="AB87" s="357">
        <f>SUM(X87:AA87)</f>
        <v>0</v>
      </c>
      <c r="AC87" s="358">
        <f>AC86*2%</f>
        <v>0</v>
      </c>
      <c r="AD87" s="356">
        <f>AD86*0.02</f>
        <v>0</v>
      </c>
      <c r="AE87" s="356">
        <f>AE86*2%</f>
        <v>1.8388</v>
      </c>
      <c r="AF87" s="357">
        <f>AF86*2%</f>
        <v>1.8388</v>
      </c>
      <c r="AG87" s="358">
        <f>AG86*2%</f>
        <v>0</v>
      </c>
      <c r="AH87" s="356">
        <f>AH86*0.02</f>
        <v>0</v>
      </c>
      <c r="AI87" s="356">
        <f>AI86*0.02</f>
        <v>3.3322000000000003</v>
      </c>
      <c r="AJ87" s="357">
        <f>AJ86*2%</f>
        <v>3.3322000000000003</v>
      </c>
      <c r="AK87" s="358">
        <v>0</v>
      </c>
      <c r="AL87" s="359">
        <f>AL86*0.02</f>
        <v>0</v>
      </c>
      <c r="AM87" s="356">
        <f>AM86*0.02</f>
        <v>0</v>
      </c>
      <c r="AN87" s="356">
        <v>0</v>
      </c>
      <c r="AO87" s="357">
        <f t="shared" si="61"/>
        <v>0</v>
      </c>
      <c r="AP87" s="358">
        <v>0</v>
      </c>
      <c r="AQ87" s="358">
        <f>AQ86*0.02</f>
        <v>0</v>
      </c>
      <c r="AR87" s="356">
        <f>AR86*0.02</f>
        <v>0</v>
      </c>
      <c r="AS87" s="356">
        <v>0</v>
      </c>
      <c r="AT87" s="357">
        <f t="shared" si="62"/>
        <v>0</v>
      </c>
      <c r="AU87" s="358">
        <f>AU86*0.02</f>
        <v>2.4616199999999999</v>
      </c>
      <c r="AV87" s="358">
        <f>AV86*0.02</f>
        <v>2.9540792220000003</v>
      </c>
      <c r="AW87" s="356">
        <f>AW86*0.02</f>
        <v>1.1283000000000001</v>
      </c>
      <c r="AX87" s="356">
        <f>AX86*0.02</f>
        <v>7.1983991442000017E-2</v>
      </c>
      <c r="AY87" s="357">
        <f t="shared" si="63"/>
        <v>6.6159832134420009</v>
      </c>
      <c r="AZ87" s="358">
        <f>AZ86*0.02</f>
        <v>101.144166513852</v>
      </c>
      <c r="BA87" s="359">
        <f>BA86*0.02</f>
        <v>18.133412867346003</v>
      </c>
      <c r="BB87" s="356">
        <f>BB86*0.02</f>
        <v>3.4525980000000005</v>
      </c>
      <c r="BC87" s="356">
        <f>(BC86-BC81-BC82-BC84)*0.02</f>
        <v>1.3500319511931786</v>
      </c>
      <c r="BD87" s="214">
        <f t="shared" si="64"/>
        <v>124.08020933239116</v>
      </c>
      <c r="BE87" s="162">
        <f>BE86*0.02</f>
        <v>108.77320548262981</v>
      </c>
      <c r="BF87" s="122">
        <f>BF86*0.02</f>
        <v>19.646170075449753</v>
      </c>
      <c r="BG87" s="80">
        <f>BG86*0.02</f>
        <v>3.7115428500000003</v>
      </c>
      <c r="BH87" s="356">
        <f>(BH86-BH81-BH82-BH84)*0.02</f>
        <v>1.4534401024888757</v>
      </c>
      <c r="BI87" s="180">
        <f t="shared" si="65"/>
        <v>133.58435851056845</v>
      </c>
      <c r="BJ87" s="154">
        <f>AP87+BE87</f>
        <v>108.77320548262981</v>
      </c>
      <c r="BK87" s="23">
        <f>AQ87+BF87</f>
        <v>19.646170075449753</v>
      </c>
      <c r="BL87" s="23">
        <f>AR87+BG87</f>
        <v>3.7115428500000003</v>
      </c>
      <c r="BM87" s="22">
        <f>AS87+BH87</f>
        <v>1.4534401024888757</v>
      </c>
      <c r="BN87" s="180">
        <f t="shared" si="66"/>
        <v>133.58435851056845</v>
      </c>
      <c r="BO87" s="24"/>
    </row>
    <row r="88" spans="1:70">
      <c r="A88" s="25"/>
      <c r="B88" s="26"/>
      <c r="C88" s="26" t="s">
        <v>96</v>
      </c>
      <c r="D88" s="21">
        <f t="shared" ref="D88:Q88" si="68">D86+D87</f>
        <v>847.35685334159996</v>
      </c>
      <c r="E88" s="22">
        <f t="shared" si="68"/>
        <v>153.04611812699997</v>
      </c>
      <c r="F88" s="23">
        <f t="shared" si="68"/>
        <v>57.543300000000009</v>
      </c>
      <c r="G88" s="333">
        <f t="shared" si="68"/>
        <v>75.284807105276855</v>
      </c>
      <c r="H88" s="329">
        <f t="shared" si="68"/>
        <v>1133.2310785738771</v>
      </c>
      <c r="I88" s="331">
        <f t="shared" si="68"/>
        <v>0</v>
      </c>
      <c r="J88" s="332">
        <f t="shared" si="68"/>
        <v>0</v>
      </c>
      <c r="K88" s="333">
        <f t="shared" si="68"/>
        <v>0</v>
      </c>
      <c r="L88" s="333">
        <f t="shared" si="68"/>
        <v>11.6374089861546</v>
      </c>
      <c r="M88" s="329">
        <f t="shared" si="68"/>
        <v>11.6374089861546</v>
      </c>
      <c r="N88" s="338">
        <f t="shared" si="68"/>
        <v>125.54262</v>
      </c>
      <c r="O88" s="333">
        <f t="shared" si="68"/>
        <v>150.65804032200001</v>
      </c>
      <c r="P88" s="333">
        <f t="shared" si="68"/>
        <v>57.543300000000009</v>
      </c>
      <c r="Q88" s="333">
        <f t="shared" si="68"/>
        <v>11.409224496230001</v>
      </c>
      <c r="R88" s="357">
        <f t="shared" si="60"/>
        <v>345.15318481822999</v>
      </c>
      <c r="S88" s="338">
        <f>S86+S87</f>
        <v>0</v>
      </c>
      <c r="T88" s="333">
        <f>T86+T87</f>
        <v>0</v>
      </c>
      <c r="U88" s="333">
        <f>U86+U87</f>
        <v>0</v>
      </c>
      <c r="V88" s="333">
        <f>V86+V87</f>
        <v>0</v>
      </c>
      <c r="W88" s="357">
        <f t="shared" si="67"/>
        <v>0</v>
      </c>
      <c r="X88" s="338">
        <f>X86+X87</f>
        <v>0</v>
      </c>
      <c r="Y88" s="333">
        <f>Y86+Y87</f>
        <v>0</v>
      </c>
      <c r="Z88" s="333">
        <f>Z86+Z87</f>
        <v>0</v>
      </c>
      <c r="AA88" s="333">
        <f>AA86+AA87</f>
        <v>0</v>
      </c>
      <c r="AB88" s="357">
        <f>SUM(X88:AA88)</f>
        <v>0</v>
      </c>
      <c r="AC88" s="331">
        <f>AC86+AC87</f>
        <v>0</v>
      </c>
      <c r="AD88" s="333">
        <f>AD86+AD87</f>
        <v>0</v>
      </c>
      <c r="AE88" s="333">
        <f>AE86+AE87</f>
        <v>93.778800000000004</v>
      </c>
      <c r="AF88" s="329">
        <f>AF86+AF87</f>
        <v>93.778800000000004</v>
      </c>
      <c r="AG88" s="331">
        <f>AC88*2.9</f>
        <v>0</v>
      </c>
      <c r="AH88" s="333">
        <f t="shared" ref="AH88:AN88" si="69">AH86+AH87</f>
        <v>0</v>
      </c>
      <c r="AI88" s="333">
        <f t="shared" si="69"/>
        <v>169.94220000000001</v>
      </c>
      <c r="AJ88" s="329">
        <f t="shared" si="69"/>
        <v>169.94220000000001</v>
      </c>
      <c r="AK88" s="338">
        <f t="shared" si="69"/>
        <v>0</v>
      </c>
      <c r="AL88" s="333">
        <f t="shared" si="69"/>
        <v>0</v>
      </c>
      <c r="AM88" s="333">
        <f t="shared" si="69"/>
        <v>0</v>
      </c>
      <c r="AN88" s="333">
        <f t="shared" si="69"/>
        <v>0</v>
      </c>
      <c r="AO88" s="357">
        <f t="shared" si="61"/>
        <v>0</v>
      </c>
      <c r="AP88" s="338">
        <f>AP86+AP87</f>
        <v>0</v>
      </c>
      <c r="AQ88" s="333">
        <f>AQ86+AQ87</f>
        <v>0</v>
      </c>
      <c r="AR88" s="333">
        <f>AR86+AR87</f>
        <v>0</v>
      </c>
      <c r="AS88" s="333">
        <f>AS86+AS87</f>
        <v>0</v>
      </c>
      <c r="AT88" s="357">
        <f t="shared" si="62"/>
        <v>0</v>
      </c>
      <c r="AU88" s="361">
        <f>AU86+AU87</f>
        <v>125.54262</v>
      </c>
      <c r="AV88" s="331">
        <f>AV86+AV87</f>
        <v>150.65804032200001</v>
      </c>
      <c r="AW88" s="333">
        <f>AW86+AW87</f>
        <v>57.543300000000009</v>
      </c>
      <c r="AX88" s="333">
        <f>AX86+AX87</f>
        <v>3.6711835635420007</v>
      </c>
      <c r="AY88" s="357">
        <f t="shared" si="63"/>
        <v>337.41514388554197</v>
      </c>
      <c r="AZ88" s="338">
        <f>AZ86+AZ87</f>
        <v>5158.3524922064516</v>
      </c>
      <c r="BA88" s="333">
        <f>BA86+BA87</f>
        <v>924.80405623464605</v>
      </c>
      <c r="BB88" s="333">
        <f>BB86+BB87</f>
        <v>176.08249800000002</v>
      </c>
      <c r="BC88" s="333">
        <f>BC86+BC87</f>
        <v>271.88862951085207</v>
      </c>
      <c r="BD88" s="180">
        <f t="shared" si="64"/>
        <v>6531.1276759519496</v>
      </c>
      <c r="BE88" s="216">
        <f>BE86+BE87</f>
        <v>5547.4334796141202</v>
      </c>
      <c r="BF88" s="21">
        <f>BF86+BF87</f>
        <v>1001.9546738479373</v>
      </c>
      <c r="BG88" s="23">
        <f>BG86+BG87</f>
        <v>189.28868535000001</v>
      </c>
      <c r="BH88" s="333">
        <f>BH86+BH87</f>
        <v>277.16244522693262</v>
      </c>
      <c r="BI88" s="180">
        <f t="shared" si="65"/>
        <v>7015.8392840389906</v>
      </c>
      <c r="BJ88" s="216">
        <f>BJ86+BJ87</f>
        <v>2136.9330061826295</v>
      </c>
      <c r="BK88" s="21">
        <f>BK86+BK87</f>
        <v>2349.6936299694094</v>
      </c>
      <c r="BL88" s="23">
        <f>BL86+BL87</f>
        <v>3738.3392920499996</v>
      </c>
      <c r="BM88" s="23">
        <f>BM86+BM87</f>
        <v>7313.6516272269319</v>
      </c>
      <c r="BN88" s="20">
        <f t="shared" si="66"/>
        <v>15538.617555428969</v>
      </c>
      <c r="BO88" s="24"/>
    </row>
    <row r="89" spans="1:70" ht="55.5" customHeight="1">
      <c r="A89" s="25"/>
      <c r="B89" s="26"/>
      <c r="C89" s="175" t="s">
        <v>101</v>
      </c>
      <c r="D89" s="162"/>
      <c r="E89" s="122"/>
      <c r="F89" s="80"/>
      <c r="G89" s="356"/>
      <c r="H89" s="357"/>
      <c r="I89" s="358"/>
      <c r="J89" s="359"/>
      <c r="K89" s="356"/>
      <c r="L89" s="356"/>
      <c r="M89" s="357"/>
      <c r="N89" s="360"/>
      <c r="O89" s="356"/>
      <c r="P89" s="356"/>
      <c r="Q89" s="356"/>
      <c r="R89" s="357"/>
      <c r="S89" s="360"/>
      <c r="T89" s="356"/>
      <c r="U89" s="356"/>
      <c r="V89" s="356"/>
      <c r="W89" s="357"/>
      <c r="X89" s="360">
        <f>X88*0.18</f>
        <v>0</v>
      </c>
      <c r="Y89" s="356">
        <f>Y88*0.18</f>
        <v>0</v>
      </c>
      <c r="Z89" s="356">
        <f>Z88*0.18</f>
        <v>0</v>
      </c>
      <c r="AA89" s="356">
        <f>AA88*0.18</f>
        <v>0</v>
      </c>
      <c r="AB89" s="357">
        <f>SUM(X89:AA89)</f>
        <v>0</v>
      </c>
      <c r="AC89" s="358">
        <f>AC88*0.18</f>
        <v>0</v>
      </c>
      <c r="AD89" s="356">
        <f>AD88*0.18</f>
        <v>0</v>
      </c>
      <c r="AE89" s="356">
        <f>AE88*0.18</f>
        <v>16.880184</v>
      </c>
      <c r="AF89" s="357">
        <f>(AF88-AF81)*0.18</f>
        <v>1.6665840000000014</v>
      </c>
      <c r="AG89" s="358">
        <f>AG88*0.18</f>
        <v>0</v>
      </c>
      <c r="AH89" s="356">
        <f>AH88*0.18</f>
        <v>0</v>
      </c>
      <c r="AI89" s="356">
        <v>43.98</v>
      </c>
      <c r="AJ89" s="357">
        <f>AG89+AH89+AI89</f>
        <v>43.98</v>
      </c>
      <c r="AK89" s="360"/>
      <c r="AL89" s="356"/>
      <c r="AM89" s="356"/>
      <c r="AN89" s="356"/>
      <c r="AO89" s="357"/>
      <c r="AP89" s="360">
        <v>0</v>
      </c>
      <c r="AQ89" s="356">
        <f>AQ88*0.18</f>
        <v>0</v>
      </c>
      <c r="AR89" s="356">
        <f>AR88*0.18</f>
        <v>0</v>
      </c>
      <c r="AS89" s="356">
        <v>0</v>
      </c>
      <c r="AT89" s="357">
        <f t="shared" si="62"/>
        <v>0</v>
      </c>
      <c r="AU89" s="351"/>
      <c r="AV89" s="351"/>
      <c r="AW89" s="348"/>
      <c r="AX89" s="348"/>
      <c r="AY89" s="357"/>
      <c r="AZ89" s="347">
        <f>AZ88*0.18</f>
        <v>928.50344859716131</v>
      </c>
      <c r="BA89" s="333">
        <f>BA88*0.18</f>
        <v>166.46473012223629</v>
      </c>
      <c r="BB89" s="333">
        <f>BB88*0.18</f>
        <v>31.694849640000001</v>
      </c>
      <c r="BC89" s="333">
        <f>(BC88-BC71-BC81-BC82-BC84)*0.18</f>
        <v>12.393293311953377</v>
      </c>
      <c r="BD89" s="180">
        <f t="shared" si="64"/>
        <v>1139.056321671351</v>
      </c>
      <c r="BE89" s="217">
        <f>BE88*0.18</f>
        <v>998.53802633054158</v>
      </c>
      <c r="BF89" s="23">
        <f>BF88*0.18</f>
        <v>180.35184129262871</v>
      </c>
      <c r="BG89" s="23">
        <f>BG88*0.18</f>
        <v>34.071963363000002</v>
      </c>
      <c r="BH89" s="333">
        <f>(BH88-BH71-BH81-BH82-BH84)*0.18</f>
        <v>13.342580140847875</v>
      </c>
      <c r="BI89" s="180">
        <f t="shared" si="65"/>
        <v>1226.3044111270181</v>
      </c>
      <c r="BJ89" s="21">
        <f>AP89+BE89</f>
        <v>998.53802633054158</v>
      </c>
      <c r="BK89" s="21">
        <f>AQ89+BF89</f>
        <v>180.35184129262871</v>
      </c>
      <c r="BL89" s="21">
        <f>AR89+BG89</f>
        <v>34.071963363000002</v>
      </c>
      <c r="BM89" s="21">
        <f>AS89+BH89</f>
        <v>13.342580140847875</v>
      </c>
      <c r="BN89" s="20">
        <f t="shared" si="66"/>
        <v>1226.3044111270181</v>
      </c>
      <c r="BO89" s="24"/>
    </row>
    <row r="90" spans="1:70" ht="13.5" thickBot="1">
      <c r="A90" s="218"/>
      <c r="B90" s="219"/>
      <c r="C90" s="219" t="s">
        <v>97</v>
      </c>
      <c r="D90" s="220"/>
      <c r="E90" s="221"/>
      <c r="F90" s="222"/>
      <c r="G90" s="222"/>
      <c r="H90" s="223"/>
      <c r="I90" s="220"/>
      <c r="J90" s="221"/>
      <c r="K90" s="222"/>
      <c r="L90" s="222"/>
      <c r="M90" s="223"/>
      <c r="N90" s="224"/>
      <c r="O90" s="222"/>
      <c r="P90" s="222"/>
      <c r="Q90" s="222"/>
      <c r="R90" s="223"/>
      <c r="S90" s="224"/>
      <c r="T90" s="222"/>
      <c r="U90" s="222"/>
      <c r="V90" s="222"/>
      <c r="W90" s="180"/>
      <c r="X90" s="224">
        <f>X88+X89</f>
        <v>0</v>
      </c>
      <c r="Y90" s="222">
        <f>Y88+Y89</f>
        <v>0</v>
      </c>
      <c r="Z90" s="222">
        <f>Z88+Z89</f>
        <v>0</v>
      </c>
      <c r="AA90" s="222">
        <f>AA88+AA89</f>
        <v>0</v>
      </c>
      <c r="AB90" s="180">
        <f>SUM(X90:AA90)</f>
        <v>0</v>
      </c>
      <c r="AC90" s="220">
        <f t="shared" ref="AC90:AJ90" si="70">AC88+AC89</f>
        <v>0</v>
      </c>
      <c r="AD90" s="222">
        <f t="shared" si="70"/>
        <v>0</v>
      </c>
      <c r="AE90" s="222">
        <f t="shared" si="70"/>
        <v>110.658984</v>
      </c>
      <c r="AF90" s="223">
        <f t="shared" si="70"/>
        <v>95.445384000000004</v>
      </c>
      <c r="AG90" s="220">
        <f t="shared" si="70"/>
        <v>0</v>
      </c>
      <c r="AH90" s="222">
        <f t="shared" si="70"/>
        <v>0</v>
      </c>
      <c r="AI90" s="222">
        <f t="shared" si="70"/>
        <v>213.9222</v>
      </c>
      <c r="AJ90" s="223">
        <f t="shared" si="70"/>
        <v>213.9222</v>
      </c>
      <c r="AK90" s="224"/>
      <c r="AL90" s="222"/>
      <c r="AM90" s="222"/>
      <c r="AN90" s="222"/>
      <c r="AO90" s="180"/>
      <c r="AP90" s="225">
        <f>AP88+AP89</f>
        <v>0</v>
      </c>
      <c r="AQ90" s="222">
        <f>AQ88+AQ89</f>
        <v>0</v>
      </c>
      <c r="AR90" s="222">
        <f>AR88+AR89</f>
        <v>0</v>
      </c>
      <c r="AS90" s="226">
        <f>AS88+AS89</f>
        <v>0</v>
      </c>
      <c r="AT90" s="227">
        <f t="shared" si="62"/>
        <v>0</v>
      </c>
      <c r="AU90" s="220"/>
      <c r="AV90" s="221"/>
      <c r="AW90" s="222"/>
      <c r="AX90" s="222"/>
      <c r="AY90" s="180"/>
      <c r="AZ90" s="279">
        <f>AZ88+AZ89</f>
        <v>6086.8559408036126</v>
      </c>
      <c r="BA90" s="280">
        <f>BA88+BA89</f>
        <v>1091.2687863568824</v>
      </c>
      <c r="BB90" s="281">
        <f>BB88+BB89</f>
        <v>207.77734764000002</v>
      </c>
      <c r="BC90" s="281">
        <f>BC88+BC89</f>
        <v>284.28192282280543</v>
      </c>
      <c r="BD90" s="89">
        <f t="shared" si="64"/>
        <v>7670.1839976233005</v>
      </c>
      <c r="BE90" s="282">
        <f>BE88+BE89</f>
        <v>6545.9715059446617</v>
      </c>
      <c r="BF90" s="283">
        <f>BF88+BF89</f>
        <v>1182.306515140566</v>
      </c>
      <c r="BG90" s="284">
        <f>BG88+BG89</f>
        <v>223.36064871300002</v>
      </c>
      <c r="BH90" s="284">
        <f>BH88+BH89</f>
        <v>290.50502536778049</v>
      </c>
      <c r="BI90" s="91">
        <f t="shared" si="65"/>
        <v>8242.1436951660089</v>
      </c>
      <c r="BJ90" s="230">
        <f>BJ88+BJ89</f>
        <v>3135.4710325131709</v>
      </c>
      <c r="BK90" s="231">
        <f>BK88+BK89</f>
        <v>2530.0454712620381</v>
      </c>
      <c r="BL90" s="232">
        <f>BL88+BL89</f>
        <v>3772.4112554129997</v>
      </c>
      <c r="BM90" s="232">
        <f>BM88+BM89</f>
        <v>7326.9942073677794</v>
      </c>
      <c r="BN90" s="233">
        <f t="shared" si="66"/>
        <v>16764.921966555987</v>
      </c>
      <c r="BO90" s="24"/>
    </row>
    <row r="91" spans="1:70">
      <c r="A91" s="234"/>
      <c r="B91" s="235"/>
      <c r="C91" s="235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7"/>
      <c r="X91" s="236"/>
      <c r="Y91" s="236"/>
      <c r="Z91" s="236"/>
      <c r="AA91" s="236"/>
      <c r="AB91" s="237"/>
      <c r="AC91" s="236"/>
      <c r="AD91" s="236"/>
      <c r="AE91" s="236"/>
      <c r="AF91" s="236"/>
      <c r="AG91" s="236"/>
      <c r="AH91" s="236"/>
      <c r="AI91" s="236"/>
      <c r="AJ91" s="236"/>
      <c r="AK91" s="236"/>
      <c r="AL91" s="236"/>
      <c r="AM91" s="236"/>
      <c r="AN91" s="236"/>
      <c r="AO91" s="237"/>
      <c r="AP91" s="238"/>
      <c r="AQ91" s="236"/>
      <c r="AR91" s="236"/>
      <c r="AS91" s="238"/>
      <c r="AT91" s="239"/>
      <c r="AU91" s="236"/>
      <c r="AV91" s="236"/>
      <c r="AW91" s="236"/>
      <c r="AX91" s="236"/>
      <c r="AY91" s="237"/>
      <c r="AZ91" s="236"/>
      <c r="BA91" s="236"/>
      <c r="BB91" s="236"/>
      <c r="BC91" s="236"/>
      <c r="BD91" s="288" t="s">
        <v>116</v>
      </c>
      <c r="BE91" s="236"/>
      <c r="BF91" s="236"/>
      <c r="BG91" s="236"/>
      <c r="BH91" s="236">
        <f>BH81+BH82+BH84</f>
        <v>203.03699999999998</v>
      </c>
      <c r="BI91" s="240">
        <f t="shared" ref="BI91:BI97" si="71">SUM(BE91:BH91)</f>
        <v>203.03699999999998</v>
      </c>
      <c r="BJ91" s="241"/>
      <c r="BK91" s="241"/>
      <c r="BL91" s="242"/>
      <c r="BM91" s="242"/>
      <c r="BN91" s="33"/>
      <c r="BO91" s="243"/>
    </row>
    <row r="92" spans="1:70">
      <c r="A92" s="234"/>
      <c r="B92" s="235"/>
      <c r="C92" s="235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7"/>
      <c r="X92" s="236"/>
      <c r="Y92" s="236"/>
      <c r="Z92" s="236"/>
      <c r="AA92" s="236"/>
      <c r="AB92" s="237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  <c r="AO92" s="237"/>
      <c r="AP92" s="238"/>
      <c r="AQ92" s="236"/>
      <c r="AR92" s="236"/>
      <c r="AS92" s="238"/>
      <c r="AT92" s="239"/>
      <c r="AU92" s="236"/>
      <c r="AV92" s="236"/>
      <c r="AW92" s="236"/>
      <c r="AX92" s="236"/>
      <c r="AY92" s="237"/>
      <c r="AZ92" s="236"/>
      <c r="BA92" s="236"/>
      <c r="BB92" s="236"/>
      <c r="BC92" s="236"/>
      <c r="BD92" s="273" t="s">
        <v>104</v>
      </c>
      <c r="BE92" s="236">
        <f>BE90-BE91</f>
        <v>6545.9715059446617</v>
      </c>
      <c r="BF92" s="236">
        <f>BF90-BF91</f>
        <v>1182.306515140566</v>
      </c>
      <c r="BG92" s="236">
        <f>BG90-BG91</f>
        <v>223.36064871300002</v>
      </c>
      <c r="BH92" s="236">
        <f>BH90-BH91</f>
        <v>87.468025367780513</v>
      </c>
      <c r="BI92" s="240">
        <f t="shared" si="71"/>
        <v>8039.1066951660086</v>
      </c>
      <c r="BJ92" s="241"/>
      <c r="BK92" s="241"/>
      <c r="BL92" s="242"/>
      <c r="BM92" s="242"/>
      <c r="BN92" s="33"/>
      <c r="BO92" s="243"/>
    </row>
    <row r="93" spans="1:70">
      <c r="A93" s="234"/>
      <c r="B93" s="235"/>
      <c r="C93" s="235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7"/>
      <c r="X93" s="236"/>
      <c r="Y93" s="236"/>
      <c r="Z93" s="236"/>
      <c r="AA93" s="236"/>
      <c r="AB93" s="237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  <c r="AO93" s="237"/>
      <c r="AP93" s="238"/>
      <c r="AQ93" s="236"/>
      <c r="AR93" s="236"/>
      <c r="AS93" s="238"/>
      <c r="AT93" s="239"/>
      <c r="AU93" s="236"/>
      <c r="AV93" s="236"/>
      <c r="AW93" s="236"/>
      <c r="AX93" s="236"/>
      <c r="AY93" s="237"/>
      <c r="AZ93" s="236"/>
      <c r="BA93" s="236"/>
      <c r="BB93" s="236"/>
      <c r="BC93" s="236"/>
      <c r="BD93" s="273" t="s">
        <v>105</v>
      </c>
      <c r="BE93" s="236">
        <f>BE92*BR93</f>
        <v>1628.5320631161212</v>
      </c>
      <c r="BF93" s="236">
        <f>BF92*BR93</f>
        <v>294.13877933763416</v>
      </c>
      <c r="BG93" s="236">
        <f>BG92*BR93</f>
        <v>55.568524509647048</v>
      </c>
      <c r="BH93" s="236">
        <f>BH92*BR93</f>
        <v>21.760633036597429</v>
      </c>
      <c r="BI93" s="286">
        <v>2000</v>
      </c>
      <c r="BJ93" s="241"/>
      <c r="BK93" s="241"/>
      <c r="BL93" s="242"/>
      <c r="BM93" s="242"/>
      <c r="BN93" s="33"/>
      <c r="BO93" s="243"/>
      <c r="BQ93" s="5">
        <v>2000</v>
      </c>
      <c r="BR93" s="5">
        <f>BQ93/BI92</f>
        <v>0.24878386067479599</v>
      </c>
    </row>
    <row r="94" spans="1:70">
      <c r="A94" s="234"/>
      <c r="B94" s="235"/>
      <c r="C94" s="235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7"/>
      <c r="X94" s="236"/>
      <c r="Y94" s="236"/>
      <c r="Z94" s="236"/>
      <c r="AA94" s="236"/>
      <c r="AB94" s="237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  <c r="AO94" s="237"/>
      <c r="AP94" s="238"/>
      <c r="AQ94" s="236"/>
      <c r="AR94" s="236"/>
      <c r="AS94" s="238"/>
      <c r="AT94" s="239"/>
      <c r="AU94" s="236"/>
      <c r="AV94" s="236"/>
      <c r="AW94" s="236"/>
      <c r="AX94" s="236"/>
      <c r="AY94" s="237"/>
      <c r="AZ94" s="236"/>
      <c r="BA94" s="236"/>
      <c r="BB94" s="236"/>
      <c r="BC94" s="236"/>
      <c r="BD94" s="273" t="s">
        <v>113</v>
      </c>
      <c r="BE94" s="236">
        <f>BE92-BE93</f>
        <v>4917.4394428285405</v>
      </c>
      <c r="BF94" s="236">
        <f>BF92-BF93</f>
        <v>888.16773580293193</v>
      </c>
      <c r="BG94" s="236">
        <f>BG92-BG93</f>
        <v>167.79212420335296</v>
      </c>
      <c r="BH94" s="236">
        <f>BH92-BH93</f>
        <v>65.707392331183087</v>
      </c>
      <c r="BI94" s="240">
        <f t="shared" si="71"/>
        <v>6039.1066951660077</v>
      </c>
      <c r="BJ94" s="241"/>
      <c r="BK94" s="241"/>
      <c r="BL94" s="242"/>
      <c r="BM94" s="242"/>
      <c r="BN94" s="33"/>
      <c r="BO94" s="243"/>
    </row>
    <row r="95" spans="1:70">
      <c r="A95" s="234"/>
      <c r="B95" s="235"/>
      <c r="C95" s="235"/>
      <c r="D95" s="362"/>
      <c r="E95" s="362"/>
      <c r="F95" s="362"/>
      <c r="G95" s="362"/>
      <c r="H95" s="362"/>
      <c r="I95" s="362"/>
      <c r="J95" s="362"/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U95" s="362"/>
      <c r="V95" s="362"/>
      <c r="W95" s="363"/>
      <c r="X95" s="362"/>
      <c r="Y95" s="362"/>
      <c r="Z95" s="362"/>
      <c r="AA95" s="362"/>
      <c r="AB95" s="363"/>
      <c r="AC95" s="362"/>
      <c r="AD95" s="362"/>
      <c r="AE95" s="362"/>
      <c r="AF95" s="362"/>
      <c r="AG95" s="362"/>
      <c r="AH95" s="362"/>
      <c r="AI95" s="362"/>
      <c r="AJ95" s="362"/>
      <c r="AK95" s="362"/>
      <c r="AL95" s="362"/>
      <c r="AM95" s="362"/>
      <c r="AN95" s="362"/>
      <c r="AO95" s="363"/>
      <c r="AP95" s="364"/>
      <c r="AQ95" s="362"/>
      <c r="AR95" s="362"/>
      <c r="AS95" s="364"/>
      <c r="AT95" s="365"/>
      <c r="AU95" s="362"/>
      <c r="AV95" s="362"/>
      <c r="AW95" s="362"/>
      <c r="AX95" s="362"/>
      <c r="AY95" s="363"/>
      <c r="AZ95" s="362"/>
      <c r="BA95" s="362"/>
      <c r="BB95" s="362"/>
      <c r="BC95" s="362"/>
      <c r="BD95" s="288" t="s">
        <v>118</v>
      </c>
      <c r="BE95" s="362">
        <f>BE94*1.0349</f>
        <v>5089.058079383256</v>
      </c>
      <c r="BF95" s="362">
        <f>BF94*1.0349</f>
        <v>919.16478978245414</v>
      </c>
      <c r="BG95" s="362">
        <f>BG94*1.0349</f>
        <v>173.64806933804996</v>
      </c>
      <c r="BH95" s="362">
        <f>BH94*1.0349</f>
        <v>68.000580323541371</v>
      </c>
      <c r="BI95" s="354">
        <f t="shared" si="71"/>
        <v>6249.8715188273018</v>
      </c>
      <c r="BJ95" s="366"/>
      <c r="BK95" s="366"/>
      <c r="BL95" s="367"/>
      <c r="BM95" s="367"/>
      <c r="BN95" s="342"/>
      <c r="BO95" s="368"/>
      <c r="BP95" s="369"/>
      <c r="BQ95" s="369"/>
    </row>
    <row r="96" spans="1:70">
      <c r="A96" s="234"/>
      <c r="B96" s="235"/>
      <c r="C96" s="235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7"/>
      <c r="X96" s="236"/>
      <c r="Y96" s="236"/>
      <c r="Z96" s="236"/>
      <c r="AA96" s="236"/>
      <c r="AB96" s="237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  <c r="AO96" s="237"/>
      <c r="AP96" s="238"/>
      <c r="AQ96" s="236"/>
      <c r="AR96" s="236"/>
      <c r="AS96" s="238"/>
      <c r="AT96" s="239"/>
      <c r="AU96" s="236"/>
      <c r="AV96" s="236"/>
      <c r="AW96" s="236"/>
      <c r="AX96" s="236"/>
      <c r="AY96" s="237"/>
      <c r="AZ96" s="236"/>
      <c r="BA96" s="236"/>
      <c r="BB96" s="236"/>
      <c r="BC96" s="236"/>
      <c r="BD96" s="273" t="s">
        <v>117</v>
      </c>
      <c r="BE96" s="236">
        <f>BE95</f>
        <v>5089.058079383256</v>
      </c>
      <c r="BF96" s="236">
        <f>BF95</f>
        <v>919.16478978245414</v>
      </c>
      <c r="BG96" s="236">
        <f>BG95</f>
        <v>173.64806933804996</v>
      </c>
      <c r="BH96" s="236">
        <f>BH95</f>
        <v>68.000580323541371</v>
      </c>
      <c r="BI96" s="240">
        <f t="shared" si="71"/>
        <v>6249.8715188273018</v>
      </c>
      <c r="BJ96" s="241"/>
      <c r="BK96" s="241"/>
      <c r="BL96" s="242"/>
      <c r="BM96" s="242"/>
      <c r="BN96" s="33"/>
      <c r="BO96" s="243"/>
    </row>
    <row r="97" spans="1:71" ht="13.5" thickBot="1">
      <c r="A97" s="234"/>
      <c r="B97" s="235"/>
      <c r="C97" s="235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7"/>
      <c r="X97" s="236"/>
      <c r="Y97" s="236"/>
      <c r="Z97" s="236"/>
      <c r="AA97" s="236"/>
      <c r="AB97" s="237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  <c r="AO97" s="237"/>
      <c r="AP97" s="238"/>
      <c r="AQ97" s="236"/>
      <c r="AR97" s="236"/>
      <c r="AS97" s="238"/>
      <c r="AT97" s="239"/>
      <c r="AU97" s="236"/>
      <c r="AV97" s="236"/>
      <c r="AW97" s="236"/>
      <c r="AX97" s="236"/>
      <c r="AY97" s="237"/>
      <c r="AZ97" s="236"/>
      <c r="BA97" s="236"/>
      <c r="BB97" s="236"/>
      <c r="BC97" s="236"/>
      <c r="BD97" s="287" t="s">
        <v>119</v>
      </c>
      <c r="BE97" s="285">
        <f>BE96+BE93+BE91</f>
        <v>6717.5901424993772</v>
      </c>
      <c r="BF97" s="285">
        <f>BF96+BF93+BF91</f>
        <v>1213.3035691200882</v>
      </c>
      <c r="BG97" s="285">
        <f>BG96+BG93+BG91</f>
        <v>229.21659384769703</v>
      </c>
      <c r="BH97" s="285">
        <f>BH96+BH93+BH91</f>
        <v>292.79821336013879</v>
      </c>
      <c r="BI97" s="286">
        <f t="shared" si="71"/>
        <v>8452.908518827302</v>
      </c>
      <c r="BJ97" s="241"/>
      <c r="BK97" s="241"/>
      <c r="BL97" s="242"/>
      <c r="BM97" s="242"/>
      <c r="BN97" s="33"/>
      <c r="BO97" s="243"/>
      <c r="BQ97" s="370"/>
    </row>
    <row r="98" spans="1:71" s="2" customFormat="1">
      <c r="A98" s="234"/>
      <c r="B98" s="235"/>
      <c r="C98" s="235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6"/>
      <c r="AK98" s="236"/>
      <c r="AL98" s="236"/>
      <c r="AM98" s="236"/>
      <c r="AN98" s="236"/>
      <c r="AO98" s="236"/>
      <c r="AP98" s="234"/>
      <c r="AQ98" s="234"/>
      <c r="AR98" s="234"/>
      <c r="AS98" s="234"/>
      <c r="AT98" s="234"/>
      <c r="AU98" s="234"/>
      <c r="AV98" s="234"/>
      <c r="AW98" s="234"/>
      <c r="AX98" s="234"/>
      <c r="AY98" s="234"/>
      <c r="BD98" s="244" t="s">
        <v>98</v>
      </c>
      <c r="BE98" s="234"/>
      <c r="BF98" s="234"/>
      <c r="BG98" s="234"/>
      <c r="BH98" s="234"/>
      <c r="BI98" s="245"/>
      <c r="BJ98" s="246">
        <f>AP90</f>
        <v>0</v>
      </c>
      <c r="BK98" s="247">
        <f>AQ90</f>
        <v>0</v>
      </c>
      <c r="BL98" s="247">
        <f>AR90</f>
        <v>0</v>
      </c>
      <c r="BM98" s="247">
        <f>AS90</f>
        <v>0</v>
      </c>
      <c r="BN98" s="248">
        <f t="shared" si="66"/>
        <v>0</v>
      </c>
      <c r="BO98" s="2">
        <v>2619.8000000000002</v>
      </c>
    </row>
    <row r="99" spans="1:71" s="2" customFormat="1">
      <c r="A99" s="234"/>
      <c r="B99" s="235"/>
      <c r="C99" s="235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6"/>
      <c r="AK99" s="236"/>
      <c r="AL99" s="236"/>
      <c r="AM99" s="236"/>
      <c r="AN99" s="236"/>
      <c r="AO99" s="236"/>
      <c r="AP99" s="234"/>
      <c r="AQ99" s="234"/>
      <c r="AR99" s="234"/>
      <c r="AS99" s="234"/>
      <c r="AT99" s="234"/>
      <c r="AU99" s="234"/>
      <c r="AV99" s="234"/>
      <c r="AW99" s="234"/>
      <c r="AX99" s="234"/>
      <c r="AY99" s="234"/>
      <c r="BD99" s="253" t="s">
        <v>102</v>
      </c>
      <c r="BE99" s="234"/>
      <c r="BF99" s="234"/>
      <c r="BG99" s="234"/>
      <c r="BH99" s="274">
        <f>BH81+BH82+BH84</f>
        <v>203.03699999999998</v>
      </c>
      <c r="BI99" s="249">
        <f>SUM(BE99:BH99)</f>
        <v>203.03699999999998</v>
      </c>
      <c r="BJ99" s="250"/>
      <c r="BK99" s="251"/>
      <c r="BL99" s="251"/>
      <c r="BM99" s="251"/>
      <c r="BN99" s="252"/>
    </row>
    <row r="100" spans="1:71" s="2" customFormat="1">
      <c r="A100" s="234"/>
      <c r="B100" s="235"/>
      <c r="C100" s="235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6"/>
      <c r="AK100" s="236"/>
      <c r="AL100" s="236"/>
      <c r="AM100" s="236"/>
      <c r="AN100" s="236"/>
      <c r="AO100" s="236"/>
      <c r="AP100" s="234"/>
      <c r="AQ100" s="234"/>
      <c r="AR100" s="234"/>
      <c r="AS100" s="234"/>
      <c r="AT100" s="234"/>
      <c r="AU100" s="234"/>
      <c r="AV100" s="234"/>
      <c r="AW100" s="234"/>
      <c r="AX100" s="234"/>
      <c r="AY100" s="234"/>
      <c r="BD100" s="253" t="s">
        <v>83</v>
      </c>
      <c r="BE100" s="234"/>
      <c r="BF100" s="234"/>
      <c r="BG100" s="234"/>
      <c r="BH100" s="234">
        <f>BR100+BS100</f>
        <v>89.761213360138811</v>
      </c>
      <c r="BI100" s="249">
        <f>SUM(BE100:BH100)</f>
        <v>89.761213360138811</v>
      </c>
      <c r="BJ100" s="250"/>
      <c r="BK100" s="251"/>
      <c r="BL100" s="251"/>
      <c r="BM100" s="251"/>
      <c r="BN100" s="252"/>
      <c r="BQ100" s="2">
        <f>BH77*1.02*1.18</f>
        <v>87.468025367780527</v>
      </c>
      <c r="BR100" s="2">
        <f>BQ100*BR93</f>
        <v>21.760633036597433</v>
      </c>
      <c r="BS100" s="2">
        <f>(BQ100-BR100)*1.0349</f>
        <v>68.000580323541371</v>
      </c>
    </row>
    <row r="101" spans="1:71" s="2" customFormat="1" ht="13.5" thickBot="1">
      <c r="A101" s="234"/>
      <c r="B101" s="235"/>
      <c r="C101" s="235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6"/>
      <c r="AK101" s="236"/>
      <c r="AL101" s="236"/>
      <c r="AM101" s="236"/>
      <c r="AN101" s="236"/>
      <c r="AO101" s="236"/>
      <c r="AP101" s="234"/>
      <c r="AQ101" s="234"/>
      <c r="AR101" s="234"/>
      <c r="AS101" s="234"/>
      <c r="AT101" s="234"/>
      <c r="AU101" s="234"/>
      <c r="AV101" s="234"/>
      <c r="AW101" s="234"/>
      <c r="AX101" s="234"/>
      <c r="AY101" s="234"/>
      <c r="BD101" s="253" t="s">
        <v>99</v>
      </c>
      <c r="BE101" s="236">
        <f>BE97-BE100</f>
        <v>6717.5901424993772</v>
      </c>
      <c r="BF101" s="236">
        <f>BF97-BF100</f>
        <v>1213.3035691200882</v>
      </c>
      <c r="BG101" s="236">
        <f>BG97-BG100</f>
        <v>229.21659384769703</v>
      </c>
      <c r="BH101" s="236">
        <f>BH97-BH100-BH99</f>
        <v>0</v>
      </c>
      <c r="BI101" s="249">
        <f>SUM(BE101:BH101)</f>
        <v>8160.110305467163</v>
      </c>
      <c r="BJ101" s="250"/>
      <c r="BK101" s="251"/>
      <c r="BL101" s="251"/>
      <c r="BM101" s="251"/>
      <c r="BN101" s="252"/>
      <c r="BQ101" s="373"/>
    </row>
    <row r="102" spans="1:71" s="2" customFormat="1" ht="13.5" hidden="1" thickBot="1">
      <c r="C102" s="254"/>
      <c r="AU102" s="234"/>
      <c r="AV102" s="234"/>
      <c r="AW102" s="234"/>
      <c r="AX102" s="234"/>
      <c r="AY102" s="245"/>
      <c r="AZ102" s="234"/>
      <c r="BA102" s="234"/>
      <c r="BB102" s="234"/>
      <c r="BC102" s="234"/>
      <c r="BD102" s="253" t="s">
        <v>100</v>
      </c>
      <c r="BE102" s="255"/>
      <c r="BF102" s="255"/>
      <c r="BG102" s="255"/>
      <c r="BH102" s="255">
        <f>BH101</f>
        <v>0</v>
      </c>
      <c r="BI102" s="249">
        <f>SUM(BE102:BH102)</f>
        <v>0</v>
      </c>
      <c r="BJ102" s="256" t="e">
        <f>#REF!+#REF!</f>
        <v>#REF!</v>
      </c>
      <c r="BK102" s="257" t="e">
        <f>#REF!+#REF!</f>
        <v>#REF!</v>
      </c>
      <c r="BL102" s="257" t="e">
        <f>#REF!+#REF!</f>
        <v>#REF!</v>
      </c>
      <c r="BM102" s="257" t="e">
        <f>#REF!+#REF!</f>
        <v>#REF!</v>
      </c>
      <c r="BN102" s="258" t="e">
        <f>SUM(BJ102:BM102)</f>
        <v>#REF!</v>
      </c>
      <c r="BO102" s="259"/>
    </row>
    <row r="103" spans="1:71" s="2" customFormat="1" ht="29.25" customHeight="1">
      <c r="A103" s="234"/>
      <c r="B103" s="235"/>
      <c r="C103" s="235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6"/>
      <c r="AK103" s="236"/>
      <c r="AL103" s="236"/>
      <c r="AM103" s="236"/>
      <c r="AN103" s="236"/>
      <c r="AO103" s="236"/>
      <c r="AP103" s="234"/>
      <c r="AQ103" s="234"/>
      <c r="AR103" s="234"/>
      <c r="AS103" s="234"/>
      <c r="AT103" s="234"/>
      <c r="AU103" s="234"/>
      <c r="AV103" s="234"/>
      <c r="AW103" s="234"/>
      <c r="AX103" s="234"/>
      <c r="AY103" s="234"/>
      <c r="BE103" s="234"/>
      <c r="BF103" s="234"/>
      <c r="BG103" s="234"/>
      <c r="BH103" s="234"/>
      <c r="BI103" s="245"/>
      <c r="BJ103" s="246">
        <f>AP90</f>
        <v>0</v>
      </c>
      <c r="BK103" s="247">
        <f>AQ90</f>
        <v>0</v>
      </c>
      <c r="BL103" s="247">
        <f>AR90</f>
        <v>0</v>
      </c>
      <c r="BM103" s="247">
        <f>AS90</f>
        <v>0</v>
      </c>
      <c r="BN103" s="248">
        <f>SUM(BJ103:BM103)</f>
        <v>0</v>
      </c>
      <c r="BO103" s="2">
        <v>2619.8000000000002</v>
      </c>
      <c r="BQ103" s="371">
        <f>BI101-BI87-BI74</f>
        <v>7946.0649038026168</v>
      </c>
    </row>
    <row r="104" spans="1:71" s="2" customFormat="1">
      <c r="B104" s="404"/>
      <c r="C104" s="404"/>
      <c r="D104" s="404"/>
      <c r="E104" s="404"/>
      <c r="F104" s="404"/>
      <c r="G104" s="404"/>
      <c r="H104" s="404"/>
      <c r="I104" s="404"/>
      <c r="J104" s="404"/>
      <c r="K104" s="404"/>
      <c r="L104" s="404"/>
      <c r="M104" s="404"/>
      <c r="N104" s="404"/>
      <c r="O104" s="404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4"/>
      <c r="AC104" s="404"/>
      <c r="AD104" s="404"/>
      <c r="AE104" s="404"/>
      <c r="AF104" s="404"/>
      <c r="AG104" s="404"/>
      <c r="AH104" s="404"/>
      <c r="AI104" s="404"/>
      <c r="AJ104" s="404"/>
      <c r="AK104" s="404"/>
      <c r="AL104" s="404"/>
      <c r="AM104" s="404"/>
      <c r="AN104" s="404"/>
      <c r="AO104" s="404"/>
      <c r="AP104" s="404"/>
      <c r="AQ104" s="404"/>
      <c r="AR104" s="404"/>
      <c r="AS104" s="404"/>
      <c r="AT104" s="404"/>
      <c r="AU104" s="404"/>
      <c r="AV104" s="404"/>
      <c r="AW104" s="404"/>
      <c r="AX104" s="404"/>
      <c r="AY104" s="404"/>
      <c r="AZ104" s="404"/>
      <c r="BA104" s="404"/>
      <c r="BB104" s="404"/>
      <c r="BC104" s="404"/>
      <c r="BD104" s="404"/>
      <c r="BE104" s="255"/>
      <c r="BF104" s="255"/>
      <c r="BG104" s="255"/>
      <c r="BH104" s="255"/>
      <c r="BI104" s="372"/>
      <c r="BJ104" s="256" t="e">
        <f>#REF!+#REF!</f>
        <v>#REF!</v>
      </c>
      <c r="BK104" s="257" t="e">
        <f>#REF!+#REF!</f>
        <v>#REF!</v>
      </c>
      <c r="BL104" s="257" t="e">
        <f>#REF!+#REF!</f>
        <v>#REF!</v>
      </c>
      <c r="BM104" s="257" t="e">
        <f>#REF!+#REF!</f>
        <v>#REF!</v>
      </c>
      <c r="BN104" s="258" t="e">
        <f>SUM(BJ104:BM104)</f>
        <v>#REF!</v>
      </c>
      <c r="BO104" s="259"/>
      <c r="BQ104" s="371">
        <f>BQ103-0.28422*BQ103</f>
        <v>5687.6343368438374</v>
      </c>
      <c r="BR104" s="2">
        <f>BQ103-0.29143*BQ103</f>
        <v>5630.3432088874197</v>
      </c>
    </row>
    <row r="105" spans="1:71" s="2" customFormat="1" ht="17.25" customHeight="1">
      <c r="B105" s="402"/>
      <c r="C105" s="402"/>
      <c r="D105" s="402"/>
      <c r="E105" s="402"/>
      <c r="F105" s="402"/>
      <c r="G105" s="402"/>
      <c r="H105" s="402"/>
      <c r="I105" s="402"/>
      <c r="J105" s="402"/>
      <c r="K105" s="402"/>
      <c r="L105" s="402"/>
      <c r="M105" s="402"/>
      <c r="N105" s="402"/>
      <c r="O105" s="402"/>
      <c r="P105" s="402"/>
      <c r="Q105" s="402"/>
      <c r="R105" s="402"/>
      <c r="S105" s="402"/>
      <c r="T105" s="402"/>
      <c r="U105" s="402"/>
      <c r="V105" s="402"/>
      <c r="W105" s="402"/>
      <c r="X105" s="402"/>
      <c r="Y105" s="402"/>
      <c r="Z105" s="402"/>
      <c r="AA105" s="402"/>
      <c r="AB105" s="402"/>
      <c r="AC105" s="402"/>
      <c r="AD105" s="402"/>
      <c r="AE105" s="402"/>
      <c r="AF105" s="402"/>
      <c r="AG105" s="402"/>
      <c r="AH105" s="402"/>
      <c r="AI105" s="402"/>
      <c r="AJ105" s="402"/>
      <c r="AK105" s="402"/>
      <c r="AL105" s="402"/>
      <c r="AM105" s="402"/>
      <c r="AN105" s="402"/>
      <c r="AO105" s="402"/>
      <c r="AP105" s="402"/>
      <c r="AQ105" s="402"/>
      <c r="AR105" s="402"/>
      <c r="AS105" s="402"/>
      <c r="AT105" s="402"/>
      <c r="AU105" s="402"/>
      <c r="AV105" s="402"/>
      <c r="AW105" s="402"/>
      <c r="AX105" s="402"/>
      <c r="AY105" s="402"/>
      <c r="AZ105" s="402"/>
      <c r="BA105" s="402"/>
      <c r="BB105" s="402"/>
      <c r="BC105" s="402"/>
      <c r="BD105" s="402"/>
      <c r="BE105" s="402"/>
      <c r="BF105" s="260"/>
      <c r="BG105" s="260"/>
      <c r="BH105" s="260"/>
      <c r="BI105" s="261"/>
      <c r="BJ105" s="262"/>
      <c r="BK105" s="263"/>
      <c r="BL105" s="263"/>
      <c r="BM105" s="263"/>
      <c r="BN105" s="264"/>
      <c r="BO105" s="259"/>
      <c r="BQ105" s="2">
        <f>BI104*100/BQ103-100</f>
        <v>-100</v>
      </c>
    </row>
    <row r="106" spans="1:71" s="2" customFormat="1" ht="25.5" customHeight="1" thickBot="1">
      <c r="B106" s="403"/>
      <c r="C106" s="403"/>
      <c r="D106" s="403"/>
      <c r="E106" s="403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403"/>
      <c r="AA106" s="403"/>
      <c r="AB106" s="403"/>
      <c r="AC106" s="403"/>
      <c r="AD106" s="403"/>
      <c r="AE106" s="403"/>
      <c r="AF106" s="403"/>
      <c r="AG106" s="403"/>
      <c r="AH106" s="403"/>
      <c r="AI106" s="403"/>
      <c r="AJ106" s="403"/>
      <c r="AK106" s="403"/>
      <c r="AL106" s="403"/>
      <c r="AM106" s="403"/>
      <c r="AN106" s="403"/>
      <c r="AO106" s="403"/>
      <c r="AP106" s="403"/>
      <c r="AQ106" s="403"/>
      <c r="AR106" s="403"/>
      <c r="AS106" s="403"/>
      <c r="AT106" s="403"/>
      <c r="AU106" s="403"/>
      <c r="AV106" s="403"/>
      <c r="AW106" s="403"/>
      <c r="AX106" s="403"/>
      <c r="AY106" s="403"/>
      <c r="AZ106" s="403"/>
      <c r="BA106" s="403"/>
      <c r="BB106" s="403"/>
      <c r="BC106" s="403"/>
      <c r="BD106" s="403"/>
      <c r="BE106" s="403"/>
      <c r="BF106" s="265"/>
      <c r="BG106" s="265"/>
      <c r="BH106" s="265"/>
      <c r="BI106" s="265"/>
      <c r="BJ106" s="228" t="e">
        <f>BJ104+BJ103</f>
        <v>#REF!</v>
      </c>
      <c r="BK106" s="229" t="e">
        <f>BK104+BK103</f>
        <v>#REF!</v>
      </c>
      <c r="BL106" s="229" t="e">
        <f>BL104+BL103</f>
        <v>#REF!</v>
      </c>
      <c r="BM106" s="229" t="e">
        <f>BM104+BM103</f>
        <v>#REF!</v>
      </c>
      <c r="BN106" s="266" t="e">
        <f>SUM(BJ106:BM106)</f>
        <v>#REF!</v>
      </c>
      <c r="BO106" s="259">
        <f>BH77*1.02*1.18</f>
        <v>87.468025367780527</v>
      </c>
    </row>
    <row r="107" spans="1:71" s="2" customFormat="1" ht="42" customHeight="1">
      <c r="B107" s="378"/>
      <c r="C107" s="378"/>
      <c r="D107" s="1"/>
      <c r="E107" s="1"/>
      <c r="I107" s="1"/>
      <c r="J107" s="1"/>
      <c r="N107" s="1"/>
      <c r="O107" s="1"/>
      <c r="S107" s="1"/>
      <c r="T107" s="1"/>
      <c r="X107" s="1"/>
      <c r="Y107" s="1"/>
      <c r="AT107" s="2">
        <v>59.529000000000003</v>
      </c>
      <c r="BO107" s="259"/>
    </row>
    <row r="108" spans="1:71" s="2" customFormat="1">
      <c r="BO108" s="259"/>
    </row>
    <row r="109" spans="1:71" s="2" customFormat="1">
      <c r="BO109" s="259"/>
    </row>
    <row r="110" spans="1:71" s="2" customFormat="1">
      <c r="BO110" s="259"/>
    </row>
    <row r="111" spans="1:71" s="2" customFormat="1">
      <c r="BO111" s="259"/>
    </row>
    <row r="112" spans="1:71" s="2" customFormat="1">
      <c r="BO112" s="259"/>
    </row>
    <row r="113" spans="67:67" s="2" customFormat="1">
      <c r="BO113" s="259"/>
    </row>
    <row r="114" spans="67:67" s="2" customFormat="1">
      <c r="BO114" s="259"/>
    </row>
    <row r="115" spans="67:67" s="2" customFormat="1">
      <c r="BO115" s="259"/>
    </row>
    <row r="116" spans="67:67" s="2" customFormat="1">
      <c r="BO116" s="259"/>
    </row>
    <row r="117" spans="67:67" s="2" customFormat="1">
      <c r="BO117" s="259"/>
    </row>
    <row r="118" spans="67:67" s="2" customFormat="1">
      <c r="BO118" s="259"/>
    </row>
    <row r="119" spans="67:67" s="2" customFormat="1">
      <c r="BO119" s="259"/>
    </row>
    <row r="120" spans="67:67" s="2" customFormat="1">
      <c r="BO120" s="259"/>
    </row>
    <row r="121" spans="67:67" s="2" customFormat="1">
      <c r="BO121" s="259"/>
    </row>
    <row r="122" spans="67:67" s="2" customFormat="1">
      <c r="BO122" s="259"/>
    </row>
    <row r="123" spans="67:67" s="2" customFormat="1">
      <c r="BO123" s="259"/>
    </row>
    <row r="124" spans="67:67" s="2" customFormat="1">
      <c r="BO124" s="259"/>
    </row>
    <row r="125" spans="67:67" s="2" customFormat="1">
      <c r="BO125" s="259"/>
    </row>
    <row r="126" spans="67:67" s="2" customFormat="1">
      <c r="BO126" s="259"/>
    </row>
    <row r="127" spans="67:67" s="2" customFormat="1">
      <c r="BO127" s="259"/>
    </row>
    <row r="128" spans="67:67" s="2" customFormat="1">
      <c r="BO128" s="259"/>
    </row>
    <row r="129" spans="67:67" s="2" customFormat="1">
      <c r="BO129" s="259"/>
    </row>
    <row r="130" spans="67:67" s="2" customFormat="1">
      <c r="BO130" s="259"/>
    </row>
    <row r="131" spans="67:67" s="2" customFormat="1">
      <c r="BO131" s="259"/>
    </row>
    <row r="132" spans="67:67" s="2" customFormat="1">
      <c r="BO132" s="259"/>
    </row>
    <row r="133" spans="67:67" s="2" customFormat="1">
      <c r="BO133" s="259"/>
    </row>
    <row r="134" spans="67:67" s="2" customFormat="1">
      <c r="BO134" s="259"/>
    </row>
    <row r="135" spans="67:67" s="2" customFormat="1">
      <c r="BO135" s="259"/>
    </row>
    <row r="136" spans="67:67" s="2" customFormat="1">
      <c r="BO136" s="259"/>
    </row>
    <row r="137" spans="67:67" s="2" customFormat="1">
      <c r="BO137" s="259"/>
    </row>
    <row r="138" spans="67:67" s="2" customFormat="1">
      <c r="BO138" s="259"/>
    </row>
    <row r="139" spans="67:67" s="2" customFormat="1">
      <c r="BO139" s="259"/>
    </row>
    <row r="140" spans="67:67" s="2" customFormat="1">
      <c r="BO140" s="259"/>
    </row>
    <row r="141" spans="67:67" s="2" customFormat="1">
      <c r="BO141" s="259"/>
    </row>
    <row r="142" spans="67:67" s="2" customFormat="1">
      <c r="BO142" s="259"/>
    </row>
    <row r="143" spans="67:67" s="2" customFormat="1">
      <c r="BO143" s="259"/>
    </row>
    <row r="144" spans="67:67" s="2" customFormat="1">
      <c r="BO144" s="259"/>
    </row>
    <row r="145" spans="67:67" s="2" customFormat="1">
      <c r="BO145" s="259"/>
    </row>
    <row r="146" spans="67:67" s="2" customFormat="1">
      <c r="BO146" s="259"/>
    </row>
    <row r="147" spans="67:67" s="2" customFormat="1">
      <c r="BO147" s="259"/>
    </row>
    <row r="148" spans="67:67" s="2" customFormat="1">
      <c r="BO148" s="259"/>
    </row>
    <row r="149" spans="67:67" s="2" customFormat="1">
      <c r="BO149" s="259"/>
    </row>
    <row r="150" spans="67:67" s="2" customFormat="1">
      <c r="BO150" s="259"/>
    </row>
    <row r="151" spans="67:67" s="2" customFormat="1">
      <c r="BO151" s="259"/>
    </row>
    <row r="152" spans="67:67" s="2" customFormat="1">
      <c r="BO152" s="259"/>
    </row>
    <row r="153" spans="67:67" s="2" customFormat="1">
      <c r="BO153" s="259"/>
    </row>
    <row r="154" spans="67:67" s="2" customFormat="1">
      <c r="BO154" s="259"/>
    </row>
    <row r="155" spans="67:67" s="2" customFormat="1">
      <c r="BO155" s="259"/>
    </row>
    <row r="156" spans="67:67" s="2" customFormat="1">
      <c r="BO156" s="259"/>
    </row>
    <row r="157" spans="67:67" s="2" customFormat="1">
      <c r="BO157" s="259"/>
    </row>
    <row r="158" spans="67:67" s="2" customFormat="1">
      <c r="BO158" s="259"/>
    </row>
    <row r="159" spans="67:67" s="2" customFormat="1">
      <c r="BO159" s="259"/>
    </row>
    <row r="160" spans="67:67" s="2" customFormat="1">
      <c r="BO160" s="259"/>
    </row>
    <row r="161" spans="67:67" s="2" customFormat="1">
      <c r="BO161" s="259"/>
    </row>
    <row r="162" spans="67:67" s="2" customFormat="1">
      <c r="BO162" s="259"/>
    </row>
    <row r="163" spans="67:67" s="2" customFormat="1">
      <c r="BO163" s="259"/>
    </row>
    <row r="164" spans="67:67" s="2" customFormat="1">
      <c r="BO164" s="259"/>
    </row>
    <row r="165" spans="67:67" s="2" customFormat="1">
      <c r="BO165" s="259"/>
    </row>
    <row r="166" spans="67:67" s="2" customFormat="1">
      <c r="BO166" s="259"/>
    </row>
    <row r="167" spans="67:67" s="2" customFormat="1">
      <c r="BO167" s="259"/>
    </row>
    <row r="168" spans="67:67" s="2" customFormat="1">
      <c r="BO168" s="259"/>
    </row>
    <row r="169" spans="67:67" s="2" customFormat="1">
      <c r="BO169" s="259"/>
    </row>
    <row r="170" spans="67:67" s="2" customFormat="1">
      <c r="BO170" s="259"/>
    </row>
    <row r="171" spans="67:67" s="2" customFormat="1">
      <c r="BO171" s="259"/>
    </row>
    <row r="172" spans="67:67" s="2" customFormat="1">
      <c r="BO172" s="259"/>
    </row>
    <row r="173" spans="67:67" s="2" customFormat="1">
      <c r="BO173" s="259"/>
    </row>
    <row r="174" spans="67:67" s="2" customFormat="1">
      <c r="BO174" s="259"/>
    </row>
    <row r="175" spans="67:67" s="2" customFormat="1">
      <c r="BO175" s="259"/>
    </row>
    <row r="176" spans="67:67" s="2" customFormat="1">
      <c r="BO176" s="259"/>
    </row>
    <row r="177" spans="67:67" s="2" customFormat="1">
      <c r="BO177" s="259"/>
    </row>
    <row r="178" spans="67:67" s="2" customFormat="1">
      <c r="BO178" s="259"/>
    </row>
    <row r="179" spans="67:67" s="2" customFormat="1">
      <c r="BO179" s="259"/>
    </row>
    <row r="180" spans="67:67" s="2" customFormat="1">
      <c r="BO180" s="259"/>
    </row>
    <row r="181" spans="67:67" s="2" customFormat="1">
      <c r="BO181" s="259"/>
    </row>
    <row r="182" spans="67:67" s="2" customFormat="1">
      <c r="BO182" s="259"/>
    </row>
    <row r="183" spans="67:67" s="2" customFormat="1">
      <c r="BO183" s="259"/>
    </row>
    <row r="184" spans="67:67" s="2" customFormat="1">
      <c r="BO184" s="259"/>
    </row>
    <row r="185" spans="67:67" s="2" customFormat="1">
      <c r="BO185" s="259"/>
    </row>
    <row r="186" spans="67:67" s="2" customFormat="1">
      <c r="BO186" s="259"/>
    </row>
    <row r="187" spans="67:67" s="2" customFormat="1">
      <c r="BO187" s="259"/>
    </row>
    <row r="188" spans="67:67" s="2" customFormat="1">
      <c r="BO188" s="259"/>
    </row>
    <row r="189" spans="67:67" s="2" customFormat="1">
      <c r="BO189" s="259"/>
    </row>
    <row r="190" spans="67:67" s="2" customFormat="1">
      <c r="BO190" s="259"/>
    </row>
    <row r="191" spans="67:67" s="2" customFormat="1">
      <c r="BO191" s="259"/>
    </row>
    <row r="192" spans="67:67" s="2" customFormat="1">
      <c r="BO192" s="259"/>
    </row>
    <row r="193" spans="67:67" s="2" customFormat="1">
      <c r="BO193" s="259"/>
    </row>
    <row r="194" spans="67:67" s="2" customFormat="1">
      <c r="BO194" s="259"/>
    </row>
    <row r="195" spans="67:67" s="2" customFormat="1">
      <c r="BO195" s="259"/>
    </row>
    <row r="196" spans="67:67" s="2" customFormat="1">
      <c r="BO196" s="259"/>
    </row>
    <row r="197" spans="67:67" s="2" customFormat="1">
      <c r="BO197" s="259"/>
    </row>
    <row r="198" spans="67:67" s="2" customFormat="1">
      <c r="BO198" s="259"/>
    </row>
    <row r="199" spans="67:67" s="2" customFormat="1">
      <c r="BO199" s="259"/>
    </row>
    <row r="200" spans="67:67" s="2" customFormat="1">
      <c r="BO200" s="259"/>
    </row>
    <row r="201" spans="67:67" s="2" customFormat="1">
      <c r="BO201" s="259"/>
    </row>
    <row r="202" spans="67:67" s="2" customFormat="1">
      <c r="BO202" s="259"/>
    </row>
    <row r="203" spans="67:67" s="2" customFormat="1">
      <c r="BO203" s="259"/>
    </row>
    <row r="204" spans="67:67" s="2" customFormat="1">
      <c r="BO204" s="259"/>
    </row>
    <row r="205" spans="67:67" s="2" customFormat="1">
      <c r="BO205" s="259"/>
    </row>
    <row r="206" spans="67:67" s="2" customFormat="1">
      <c r="BO206" s="259"/>
    </row>
    <row r="207" spans="67:67" s="2" customFormat="1">
      <c r="BO207" s="259"/>
    </row>
    <row r="208" spans="67:67" s="2" customFormat="1">
      <c r="BO208" s="259"/>
    </row>
    <row r="209" spans="67:67" s="2" customFormat="1">
      <c r="BO209" s="259"/>
    </row>
    <row r="210" spans="67:67" s="2" customFormat="1">
      <c r="BO210" s="259"/>
    </row>
    <row r="211" spans="67:67" s="2" customFormat="1">
      <c r="BO211" s="259"/>
    </row>
    <row r="212" spans="67:67" s="2" customFormat="1">
      <c r="BO212" s="259"/>
    </row>
    <row r="213" spans="67:67" s="2" customFormat="1">
      <c r="BO213" s="259"/>
    </row>
    <row r="214" spans="67:67" s="2" customFormat="1">
      <c r="BO214" s="259"/>
    </row>
    <row r="215" spans="67:67" s="2" customFormat="1">
      <c r="BO215" s="259"/>
    </row>
    <row r="216" spans="67:67" s="2" customFormat="1">
      <c r="BO216" s="259"/>
    </row>
    <row r="217" spans="67:67" s="2" customFormat="1">
      <c r="BO217" s="259"/>
    </row>
    <row r="218" spans="67:67" s="2" customFormat="1">
      <c r="BO218" s="259"/>
    </row>
    <row r="219" spans="67:67" s="2" customFormat="1">
      <c r="BO219" s="259"/>
    </row>
    <row r="220" spans="67:67" s="2" customFormat="1">
      <c r="BO220" s="259"/>
    </row>
    <row r="221" spans="67:67" s="2" customFormat="1">
      <c r="BO221" s="259"/>
    </row>
    <row r="222" spans="67:67" s="2" customFormat="1">
      <c r="BO222" s="259"/>
    </row>
    <row r="223" spans="67:67" s="2" customFormat="1">
      <c r="BO223" s="259"/>
    </row>
    <row r="224" spans="67:67" s="2" customFormat="1">
      <c r="BO224" s="259"/>
    </row>
    <row r="225" spans="67:67" s="2" customFormat="1">
      <c r="BO225" s="259"/>
    </row>
    <row r="226" spans="67:67" s="2" customFormat="1">
      <c r="BO226" s="259"/>
    </row>
    <row r="227" spans="67:67" s="2" customFormat="1">
      <c r="BO227" s="259"/>
    </row>
    <row r="228" spans="67:67" s="2" customFormat="1">
      <c r="BO228" s="259"/>
    </row>
    <row r="229" spans="67:67" s="2" customFormat="1">
      <c r="BO229" s="259"/>
    </row>
    <row r="230" spans="67:67" s="2" customFormat="1">
      <c r="BO230" s="259"/>
    </row>
    <row r="231" spans="67:67" s="2" customFormat="1">
      <c r="BO231" s="259"/>
    </row>
    <row r="232" spans="67:67" s="2" customFormat="1">
      <c r="BO232" s="259"/>
    </row>
    <row r="233" spans="67:67" s="2" customFormat="1">
      <c r="BO233" s="259"/>
    </row>
    <row r="234" spans="67:67" s="2" customFormat="1">
      <c r="BO234" s="259"/>
    </row>
    <row r="235" spans="67:67" s="2" customFormat="1">
      <c r="BO235" s="259"/>
    </row>
    <row r="236" spans="67:67" s="2" customFormat="1">
      <c r="BO236" s="259"/>
    </row>
    <row r="237" spans="67:67" s="2" customFormat="1">
      <c r="BO237" s="259"/>
    </row>
    <row r="238" spans="67:67" s="2" customFormat="1">
      <c r="BO238" s="259"/>
    </row>
    <row r="239" spans="67:67" s="2" customFormat="1">
      <c r="BO239" s="259"/>
    </row>
    <row r="240" spans="67:67" s="2" customFormat="1">
      <c r="BO240" s="259"/>
    </row>
    <row r="241" spans="67:67" s="2" customFormat="1">
      <c r="BO241" s="259"/>
    </row>
    <row r="242" spans="67:67" s="2" customFormat="1">
      <c r="BO242" s="259"/>
    </row>
    <row r="243" spans="67:67" s="2" customFormat="1">
      <c r="BO243" s="259"/>
    </row>
    <row r="244" spans="67:67" s="2" customFormat="1">
      <c r="BO244" s="259"/>
    </row>
    <row r="245" spans="67:67" s="2" customFormat="1">
      <c r="BO245" s="259"/>
    </row>
    <row r="246" spans="67:67" s="2" customFormat="1">
      <c r="BO246" s="259"/>
    </row>
    <row r="247" spans="67:67" s="2" customFormat="1">
      <c r="BO247" s="259"/>
    </row>
    <row r="248" spans="67:67" s="2" customFormat="1">
      <c r="BO248" s="259"/>
    </row>
    <row r="249" spans="67:67" s="2" customFormat="1">
      <c r="BO249" s="259"/>
    </row>
    <row r="250" spans="67:67" s="2" customFormat="1">
      <c r="BO250" s="259"/>
    </row>
    <row r="251" spans="67:67" s="2" customFormat="1">
      <c r="BO251" s="259"/>
    </row>
    <row r="252" spans="67:67" s="2" customFormat="1">
      <c r="BO252" s="259"/>
    </row>
    <row r="253" spans="67:67" s="2" customFormat="1">
      <c r="BO253" s="259"/>
    </row>
    <row r="254" spans="67:67" s="2" customFormat="1">
      <c r="BO254" s="259"/>
    </row>
    <row r="255" spans="67:67" s="2" customFormat="1">
      <c r="BO255" s="259"/>
    </row>
    <row r="256" spans="67:67" s="2" customFormat="1">
      <c r="BO256" s="259"/>
    </row>
    <row r="257" spans="67:67" s="2" customFormat="1">
      <c r="BO257" s="259"/>
    </row>
    <row r="258" spans="67:67" s="2" customFormat="1">
      <c r="BO258" s="259"/>
    </row>
    <row r="259" spans="67:67" s="2" customFormat="1">
      <c r="BO259" s="259"/>
    </row>
    <row r="260" spans="67:67" s="2" customFormat="1">
      <c r="BO260" s="259"/>
    </row>
    <row r="261" spans="67:67" s="2" customFormat="1">
      <c r="BO261" s="259"/>
    </row>
    <row r="262" spans="67:67" s="2" customFormat="1">
      <c r="BO262" s="259"/>
    </row>
    <row r="263" spans="67:67" s="2" customFormat="1">
      <c r="BO263" s="259"/>
    </row>
    <row r="264" spans="67:67" s="2" customFormat="1">
      <c r="BO264" s="259"/>
    </row>
    <row r="265" spans="67:67" s="2" customFormat="1">
      <c r="BO265" s="259"/>
    </row>
    <row r="266" spans="67:67" s="2" customFormat="1">
      <c r="BO266" s="259"/>
    </row>
    <row r="267" spans="67:67" s="2" customFormat="1">
      <c r="BO267" s="259"/>
    </row>
    <row r="268" spans="67:67" s="2" customFormat="1">
      <c r="BO268" s="259"/>
    </row>
    <row r="269" spans="67:67" s="2" customFormat="1">
      <c r="BO269" s="259"/>
    </row>
    <row r="270" spans="67:67" s="2" customFormat="1">
      <c r="BO270" s="259"/>
    </row>
    <row r="271" spans="67:67" s="2" customFormat="1">
      <c r="BO271" s="259"/>
    </row>
    <row r="272" spans="67:67" s="2" customFormat="1">
      <c r="BO272" s="259"/>
    </row>
    <row r="273" spans="67:67" s="2" customFormat="1">
      <c r="BO273" s="259"/>
    </row>
    <row r="274" spans="67:67" s="2" customFormat="1">
      <c r="BO274" s="259"/>
    </row>
    <row r="275" spans="67:67" s="2" customFormat="1">
      <c r="BO275" s="259"/>
    </row>
    <row r="276" spans="67:67" s="2" customFormat="1">
      <c r="BO276" s="259"/>
    </row>
    <row r="277" spans="67:67" s="2" customFormat="1">
      <c r="BO277" s="259"/>
    </row>
    <row r="278" spans="67:67" s="2" customFormat="1">
      <c r="BO278" s="259"/>
    </row>
    <row r="279" spans="67:67" s="2" customFormat="1">
      <c r="BO279" s="259"/>
    </row>
    <row r="280" spans="67:67" s="2" customFormat="1">
      <c r="BO280" s="259"/>
    </row>
    <row r="281" spans="67:67" s="2" customFormat="1">
      <c r="BO281" s="259"/>
    </row>
    <row r="282" spans="67:67" s="2" customFormat="1">
      <c r="BO282" s="259"/>
    </row>
    <row r="283" spans="67:67" s="2" customFormat="1">
      <c r="BO283" s="259"/>
    </row>
    <row r="284" spans="67:67" s="2" customFormat="1">
      <c r="BO284" s="259"/>
    </row>
    <row r="285" spans="67:67" s="2" customFormat="1">
      <c r="BO285" s="259"/>
    </row>
    <row r="286" spans="67:67" s="2" customFormat="1">
      <c r="BO286" s="259"/>
    </row>
    <row r="287" spans="67:67" s="2" customFormat="1">
      <c r="BO287" s="259"/>
    </row>
    <row r="288" spans="67:67" s="2" customFormat="1">
      <c r="BO288" s="259"/>
    </row>
    <row r="289" spans="67:67" s="2" customFormat="1">
      <c r="BO289" s="259"/>
    </row>
    <row r="290" spans="67:67" s="2" customFormat="1">
      <c r="BO290" s="259"/>
    </row>
    <row r="291" spans="67:67" s="2" customFormat="1">
      <c r="BO291" s="259"/>
    </row>
    <row r="292" spans="67:67" s="2" customFormat="1">
      <c r="BO292" s="259"/>
    </row>
    <row r="293" spans="67:67" s="2" customFormat="1">
      <c r="BO293" s="259"/>
    </row>
    <row r="294" spans="67:67" s="2" customFormat="1">
      <c r="BO294" s="259"/>
    </row>
    <row r="295" spans="67:67" s="2" customFormat="1">
      <c r="BO295" s="259"/>
    </row>
    <row r="296" spans="67:67" s="2" customFormat="1">
      <c r="BO296" s="259"/>
    </row>
    <row r="297" spans="67:67" s="2" customFormat="1">
      <c r="BO297" s="259"/>
    </row>
    <row r="298" spans="67:67" s="2" customFormat="1">
      <c r="BO298" s="259"/>
    </row>
    <row r="299" spans="67:67" s="2" customFormat="1">
      <c r="BO299" s="259"/>
    </row>
    <row r="300" spans="67:67" s="2" customFormat="1">
      <c r="BO300" s="259"/>
    </row>
    <row r="301" spans="67:67" s="2" customFormat="1">
      <c r="BO301" s="259"/>
    </row>
    <row r="302" spans="67:67" s="2" customFormat="1">
      <c r="BO302" s="259"/>
    </row>
    <row r="303" spans="67:67" s="2" customFormat="1">
      <c r="BO303" s="259"/>
    </row>
    <row r="304" spans="67:67" s="2" customFormat="1">
      <c r="BO304" s="259"/>
    </row>
    <row r="305" spans="67:67" s="2" customFormat="1">
      <c r="BO305" s="259"/>
    </row>
    <row r="306" spans="67:67" s="2" customFormat="1">
      <c r="BO306" s="259"/>
    </row>
    <row r="307" spans="67:67" s="2" customFormat="1">
      <c r="BO307" s="259"/>
    </row>
    <row r="308" spans="67:67" s="2" customFormat="1">
      <c r="BO308" s="259"/>
    </row>
    <row r="309" spans="67:67" s="2" customFormat="1">
      <c r="BO309" s="259"/>
    </row>
    <row r="310" spans="67:67" s="2" customFormat="1">
      <c r="BO310" s="259"/>
    </row>
    <row r="311" spans="67:67" s="2" customFormat="1">
      <c r="BO311" s="259"/>
    </row>
    <row r="312" spans="67:67" s="2" customFormat="1">
      <c r="BO312" s="259"/>
    </row>
    <row r="313" spans="67:67" s="2" customFormat="1">
      <c r="BO313" s="259"/>
    </row>
    <row r="314" spans="67:67" s="2" customFormat="1">
      <c r="BO314" s="259"/>
    </row>
    <row r="315" spans="67:67" s="2" customFormat="1">
      <c r="BO315" s="259"/>
    </row>
    <row r="316" spans="67:67" s="2" customFormat="1">
      <c r="BO316" s="259"/>
    </row>
    <row r="317" spans="67:67" s="2" customFormat="1">
      <c r="BO317" s="259"/>
    </row>
    <row r="318" spans="67:67" s="2" customFormat="1">
      <c r="BO318" s="259"/>
    </row>
    <row r="319" spans="67:67" s="2" customFormat="1">
      <c r="BO319" s="259"/>
    </row>
    <row r="320" spans="67:67" s="2" customFormat="1">
      <c r="BO320" s="259"/>
    </row>
    <row r="321" spans="67:67" s="2" customFormat="1">
      <c r="BO321" s="259"/>
    </row>
    <row r="322" spans="67:67" s="2" customFormat="1">
      <c r="BO322" s="259"/>
    </row>
    <row r="323" spans="67:67" s="2" customFormat="1">
      <c r="BO323" s="259"/>
    </row>
    <row r="324" spans="67:67" s="2" customFormat="1">
      <c r="BO324" s="259"/>
    </row>
    <row r="325" spans="67:67" s="2" customFormat="1">
      <c r="BO325" s="259"/>
    </row>
    <row r="326" spans="67:67" s="2" customFormat="1">
      <c r="BO326" s="259"/>
    </row>
    <row r="327" spans="67:67" s="2" customFormat="1">
      <c r="BO327" s="259"/>
    </row>
    <row r="328" spans="67:67" s="2" customFormat="1">
      <c r="BO328" s="259"/>
    </row>
    <row r="329" spans="67:67" s="2" customFormat="1">
      <c r="BO329" s="259"/>
    </row>
    <row r="330" spans="67:67" s="2" customFormat="1">
      <c r="BO330" s="259"/>
    </row>
    <row r="331" spans="67:67" s="2" customFormat="1">
      <c r="BO331" s="259"/>
    </row>
    <row r="332" spans="67:67" s="2" customFormat="1">
      <c r="BO332" s="259"/>
    </row>
    <row r="333" spans="67:67" s="2" customFormat="1">
      <c r="BO333" s="259"/>
    </row>
    <row r="334" spans="67:67" s="2" customFormat="1">
      <c r="BO334" s="259"/>
    </row>
    <row r="335" spans="67:67" s="2" customFormat="1">
      <c r="BO335" s="259"/>
    </row>
    <row r="336" spans="67:67" s="2" customFormat="1">
      <c r="BO336" s="259"/>
    </row>
    <row r="337" spans="67:67" s="2" customFormat="1">
      <c r="BO337" s="259"/>
    </row>
    <row r="338" spans="67:67" s="2" customFormat="1">
      <c r="BO338" s="259"/>
    </row>
    <row r="339" spans="67:67" s="2" customFormat="1">
      <c r="BO339" s="259"/>
    </row>
    <row r="340" spans="67:67" s="2" customFormat="1">
      <c r="BO340" s="259"/>
    </row>
    <row r="341" spans="67:67" s="2" customFormat="1">
      <c r="BO341" s="259"/>
    </row>
    <row r="342" spans="67:67" s="2" customFormat="1">
      <c r="BO342" s="259"/>
    </row>
    <row r="343" spans="67:67" s="2" customFormat="1">
      <c r="BO343" s="259"/>
    </row>
    <row r="344" spans="67:67" s="2" customFormat="1">
      <c r="BO344" s="259"/>
    </row>
    <row r="345" spans="67:67" s="2" customFormat="1">
      <c r="BO345" s="259"/>
    </row>
    <row r="346" spans="67:67" s="2" customFormat="1">
      <c r="BO346" s="259"/>
    </row>
    <row r="347" spans="67:67" s="2" customFormat="1">
      <c r="BO347" s="259"/>
    </row>
    <row r="348" spans="67:67" s="2" customFormat="1">
      <c r="BO348" s="259"/>
    </row>
    <row r="349" spans="67:67" s="2" customFormat="1">
      <c r="BO349" s="259"/>
    </row>
    <row r="350" spans="67:67" s="2" customFormat="1">
      <c r="BO350" s="259"/>
    </row>
    <row r="351" spans="67:67" s="2" customFormat="1">
      <c r="BO351" s="259"/>
    </row>
    <row r="352" spans="67:67" s="2" customFormat="1">
      <c r="BO352" s="259"/>
    </row>
    <row r="353" spans="67:67" s="2" customFormat="1">
      <c r="BO353" s="259"/>
    </row>
    <row r="354" spans="67:67" s="2" customFormat="1">
      <c r="BO354" s="259"/>
    </row>
    <row r="355" spans="67:67" s="2" customFormat="1">
      <c r="BO355" s="259"/>
    </row>
    <row r="356" spans="67:67" s="2" customFormat="1">
      <c r="BO356" s="259"/>
    </row>
    <row r="357" spans="67:67" s="2" customFormat="1">
      <c r="BO357" s="259"/>
    </row>
    <row r="358" spans="67:67" s="2" customFormat="1">
      <c r="BO358" s="259"/>
    </row>
    <row r="359" spans="67:67" s="2" customFormat="1">
      <c r="BO359" s="259"/>
    </row>
    <row r="360" spans="67:67" s="2" customFormat="1">
      <c r="BO360" s="259"/>
    </row>
    <row r="361" spans="67:67" s="2" customFormat="1">
      <c r="BO361" s="259"/>
    </row>
    <row r="362" spans="67:67" s="2" customFormat="1">
      <c r="BO362" s="259"/>
    </row>
    <row r="363" spans="67:67" s="2" customFormat="1">
      <c r="BO363" s="259"/>
    </row>
    <row r="364" spans="67:67" s="2" customFormat="1">
      <c r="BO364" s="259"/>
    </row>
    <row r="365" spans="67:67" s="2" customFormat="1">
      <c r="BO365" s="259"/>
    </row>
    <row r="366" spans="67:67" s="2" customFormat="1">
      <c r="BO366" s="259"/>
    </row>
    <row r="367" spans="67:67" s="2" customFormat="1">
      <c r="BO367" s="259"/>
    </row>
    <row r="368" spans="67:67" s="2" customFormat="1">
      <c r="BO368" s="259"/>
    </row>
    <row r="369" spans="67:67" s="2" customFormat="1">
      <c r="BO369" s="259"/>
    </row>
    <row r="370" spans="67:67" s="2" customFormat="1">
      <c r="BO370" s="259"/>
    </row>
    <row r="371" spans="67:67" s="2" customFormat="1">
      <c r="BO371" s="259"/>
    </row>
    <row r="372" spans="67:67" s="2" customFormat="1">
      <c r="BO372" s="259"/>
    </row>
    <row r="373" spans="67:67" s="2" customFormat="1">
      <c r="BO373" s="259"/>
    </row>
    <row r="374" spans="67:67" s="2" customFormat="1">
      <c r="BO374" s="259"/>
    </row>
    <row r="375" spans="67:67" s="2" customFormat="1">
      <c r="BO375" s="259"/>
    </row>
    <row r="376" spans="67:67" s="2" customFormat="1">
      <c r="BO376" s="259"/>
    </row>
    <row r="377" spans="67:67" s="2" customFormat="1">
      <c r="BO377" s="259"/>
    </row>
    <row r="378" spans="67:67" s="2" customFormat="1">
      <c r="BO378" s="259"/>
    </row>
    <row r="379" spans="67:67" s="2" customFormat="1">
      <c r="BO379" s="259"/>
    </row>
    <row r="380" spans="67:67" s="2" customFormat="1">
      <c r="BO380" s="259"/>
    </row>
    <row r="381" spans="67:67" s="2" customFormat="1">
      <c r="BO381" s="259"/>
    </row>
    <row r="382" spans="67:67" s="2" customFormat="1">
      <c r="BO382" s="259"/>
    </row>
    <row r="383" spans="67:67" s="2" customFormat="1">
      <c r="BO383" s="259"/>
    </row>
    <row r="384" spans="67:67" s="2" customFormat="1">
      <c r="BO384" s="259"/>
    </row>
    <row r="385" spans="67:67" s="2" customFormat="1">
      <c r="BO385" s="259"/>
    </row>
    <row r="386" spans="67:67" s="2" customFormat="1">
      <c r="BO386" s="259"/>
    </row>
    <row r="387" spans="67:67" s="2" customFormat="1">
      <c r="BO387" s="259"/>
    </row>
    <row r="388" spans="67:67" s="2" customFormat="1">
      <c r="BO388" s="259"/>
    </row>
    <row r="389" spans="67:67" s="2" customFormat="1">
      <c r="BO389" s="259"/>
    </row>
    <row r="390" spans="67:67" s="2" customFormat="1">
      <c r="BO390" s="259"/>
    </row>
    <row r="391" spans="67:67" s="2" customFormat="1">
      <c r="BO391" s="259"/>
    </row>
    <row r="392" spans="67:67" s="2" customFormat="1">
      <c r="BO392" s="259"/>
    </row>
    <row r="393" spans="67:67" s="2" customFormat="1">
      <c r="BO393" s="259"/>
    </row>
    <row r="394" spans="67:67" s="2" customFormat="1">
      <c r="BO394" s="259"/>
    </row>
    <row r="395" spans="67:67" s="2" customFormat="1">
      <c r="BO395" s="259"/>
    </row>
    <row r="396" spans="67:67" s="2" customFormat="1">
      <c r="BO396" s="259"/>
    </row>
    <row r="397" spans="67:67" s="2" customFormat="1">
      <c r="BO397" s="259"/>
    </row>
    <row r="398" spans="67:67" s="2" customFormat="1">
      <c r="BO398" s="259"/>
    </row>
    <row r="399" spans="67:67" s="2" customFormat="1">
      <c r="BO399" s="259"/>
    </row>
    <row r="400" spans="67:67" s="2" customFormat="1">
      <c r="BO400" s="259"/>
    </row>
    <row r="401" spans="67:67" s="2" customFormat="1">
      <c r="BO401" s="259"/>
    </row>
    <row r="402" spans="67:67" s="2" customFormat="1">
      <c r="BO402" s="259"/>
    </row>
    <row r="403" spans="67:67" s="2" customFormat="1">
      <c r="BO403" s="259"/>
    </row>
    <row r="404" spans="67:67" s="2" customFormat="1">
      <c r="BO404" s="259"/>
    </row>
    <row r="405" spans="67:67" s="2" customFormat="1">
      <c r="BO405" s="259"/>
    </row>
    <row r="406" spans="67:67" s="2" customFormat="1">
      <c r="BO406" s="259"/>
    </row>
    <row r="407" spans="67:67" s="2" customFormat="1">
      <c r="BO407" s="259"/>
    </row>
    <row r="408" spans="67:67" s="2" customFormat="1">
      <c r="BO408" s="259"/>
    </row>
    <row r="409" spans="67:67" s="2" customFormat="1">
      <c r="BO409" s="259"/>
    </row>
    <row r="410" spans="67:67" s="2" customFormat="1">
      <c r="BO410" s="259"/>
    </row>
    <row r="411" spans="67:67" s="2" customFormat="1">
      <c r="BO411" s="259"/>
    </row>
    <row r="412" spans="67:67" s="2" customFormat="1">
      <c r="BO412" s="259"/>
    </row>
    <row r="413" spans="67:67" s="2" customFormat="1">
      <c r="BO413" s="259"/>
    </row>
    <row r="414" spans="67:67" s="2" customFormat="1">
      <c r="BO414" s="259"/>
    </row>
    <row r="415" spans="67:67" s="2" customFormat="1">
      <c r="BO415" s="259"/>
    </row>
    <row r="416" spans="67:67" s="2" customFormat="1">
      <c r="BO416" s="259"/>
    </row>
    <row r="417" spans="67:67" s="2" customFormat="1">
      <c r="BO417" s="259"/>
    </row>
    <row r="418" spans="67:67" s="2" customFormat="1">
      <c r="BO418" s="259"/>
    </row>
    <row r="419" spans="67:67" s="2" customFormat="1">
      <c r="BO419" s="259"/>
    </row>
    <row r="420" spans="67:67" s="2" customFormat="1">
      <c r="BO420" s="259"/>
    </row>
    <row r="421" spans="67:67" s="2" customFormat="1">
      <c r="BO421" s="259"/>
    </row>
    <row r="422" spans="67:67" s="2" customFormat="1">
      <c r="BO422" s="259"/>
    </row>
    <row r="423" spans="67:67" s="2" customFormat="1">
      <c r="BO423" s="259"/>
    </row>
    <row r="424" spans="67:67" s="2" customFormat="1">
      <c r="BO424" s="259"/>
    </row>
    <row r="425" spans="67:67" s="2" customFormat="1">
      <c r="BO425" s="259"/>
    </row>
    <row r="426" spans="67:67" s="2" customFormat="1">
      <c r="BO426" s="259"/>
    </row>
    <row r="427" spans="67:67" s="2" customFormat="1">
      <c r="BO427" s="259"/>
    </row>
    <row r="428" spans="67:67" s="2" customFormat="1">
      <c r="BO428" s="259"/>
    </row>
    <row r="429" spans="67:67" s="2" customFormat="1">
      <c r="BO429" s="259"/>
    </row>
    <row r="430" spans="67:67" s="2" customFormat="1">
      <c r="BO430" s="259"/>
    </row>
    <row r="431" spans="67:67" s="2" customFormat="1">
      <c r="BO431" s="259"/>
    </row>
    <row r="432" spans="67:67" s="2" customFormat="1">
      <c r="BO432" s="259"/>
    </row>
    <row r="433" spans="67:67" s="2" customFormat="1">
      <c r="BO433" s="259"/>
    </row>
    <row r="434" spans="67:67" s="2" customFormat="1">
      <c r="BO434" s="259"/>
    </row>
    <row r="435" spans="67:67" s="2" customFormat="1">
      <c r="BO435" s="259"/>
    </row>
    <row r="436" spans="67:67" s="2" customFormat="1">
      <c r="BO436" s="259"/>
    </row>
    <row r="437" spans="67:67" s="2" customFormat="1">
      <c r="BO437" s="259"/>
    </row>
    <row r="438" spans="67:67" s="2" customFormat="1">
      <c r="BO438" s="259"/>
    </row>
    <row r="439" spans="67:67" s="2" customFormat="1">
      <c r="BO439" s="259"/>
    </row>
    <row r="440" spans="67:67" s="2" customFormat="1">
      <c r="BO440" s="259"/>
    </row>
    <row r="441" spans="67:67" s="2" customFormat="1">
      <c r="BO441" s="259"/>
    </row>
    <row r="442" spans="67:67" s="2" customFormat="1">
      <c r="BO442" s="259"/>
    </row>
    <row r="443" spans="67:67" s="2" customFormat="1">
      <c r="BO443" s="259"/>
    </row>
    <row r="444" spans="67:67" s="2" customFormat="1">
      <c r="BO444" s="259"/>
    </row>
    <row r="445" spans="67:67" s="2" customFormat="1">
      <c r="BO445" s="259"/>
    </row>
    <row r="446" spans="67:67" s="2" customFormat="1">
      <c r="BO446" s="259"/>
    </row>
    <row r="447" spans="67:67" s="2" customFormat="1">
      <c r="BO447" s="259"/>
    </row>
    <row r="448" spans="67:67" s="2" customFormat="1">
      <c r="BO448" s="259"/>
    </row>
    <row r="449" spans="67:67" s="2" customFormat="1">
      <c r="BO449" s="259"/>
    </row>
    <row r="450" spans="67:67" s="2" customFormat="1">
      <c r="BO450" s="259"/>
    </row>
    <row r="451" spans="67:67" s="2" customFormat="1">
      <c r="BO451" s="259"/>
    </row>
    <row r="452" spans="67:67" s="2" customFormat="1">
      <c r="BO452" s="259"/>
    </row>
    <row r="453" spans="67:67" s="2" customFormat="1">
      <c r="BO453" s="259"/>
    </row>
    <row r="454" spans="67:67" s="2" customFormat="1">
      <c r="BO454" s="259"/>
    </row>
    <row r="455" spans="67:67" s="2" customFormat="1">
      <c r="BO455" s="259"/>
    </row>
    <row r="456" spans="67:67" s="2" customFormat="1">
      <c r="BO456" s="259"/>
    </row>
    <row r="457" spans="67:67" s="2" customFormat="1">
      <c r="BO457" s="259"/>
    </row>
    <row r="458" spans="67:67" s="2" customFormat="1">
      <c r="BO458" s="259"/>
    </row>
    <row r="459" spans="67:67" s="2" customFormat="1">
      <c r="BO459" s="259"/>
    </row>
    <row r="460" spans="67:67" s="2" customFormat="1">
      <c r="BO460" s="259"/>
    </row>
    <row r="461" spans="67:67" s="2" customFormat="1">
      <c r="BO461" s="259"/>
    </row>
    <row r="462" spans="67:67" s="2" customFormat="1">
      <c r="BO462" s="259"/>
    </row>
    <row r="463" spans="67:67" s="2" customFormat="1">
      <c r="BO463" s="259"/>
    </row>
    <row r="464" spans="67:67" s="2" customFormat="1">
      <c r="BO464" s="259"/>
    </row>
    <row r="465" spans="67:67" s="2" customFormat="1">
      <c r="BO465" s="259"/>
    </row>
    <row r="466" spans="67:67" s="2" customFormat="1">
      <c r="BO466" s="259"/>
    </row>
    <row r="467" spans="67:67" s="2" customFormat="1">
      <c r="BO467" s="259"/>
    </row>
    <row r="468" spans="67:67" s="2" customFormat="1">
      <c r="BO468" s="259"/>
    </row>
    <row r="469" spans="67:67" s="2" customFormat="1">
      <c r="BO469" s="259"/>
    </row>
    <row r="470" spans="67:67" s="2" customFormat="1">
      <c r="BO470" s="259"/>
    </row>
    <row r="471" spans="67:67" s="2" customFormat="1">
      <c r="BO471" s="259"/>
    </row>
    <row r="472" spans="67:67" s="2" customFormat="1">
      <c r="BO472" s="259"/>
    </row>
    <row r="473" spans="67:67" s="2" customFormat="1">
      <c r="BO473" s="259"/>
    </row>
    <row r="474" spans="67:67" s="2" customFormat="1">
      <c r="BO474" s="259"/>
    </row>
    <row r="475" spans="67:67" s="2" customFormat="1">
      <c r="BO475" s="259"/>
    </row>
    <row r="476" spans="67:67" s="2" customFormat="1">
      <c r="BO476" s="259"/>
    </row>
    <row r="477" spans="67:67" s="2" customFormat="1">
      <c r="BO477" s="259"/>
    </row>
    <row r="478" spans="67:67" s="2" customFormat="1">
      <c r="BO478" s="259"/>
    </row>
    <row r="479" spans="67:67" s="2" customFormat="1">
      <c r="BO479" s="259"/>
    </row>
    <row r="480" spans="67:67" s="2" customFormat="1">
      <c r="BO480" s="259"/>
    </row>
    <row r="481" spans="67:67" s="2" customFormat="1">
      <c r="BO481" s="259"/>
    </row>
    <row r="482" spans="67:67" s="2" customFormat="1">
      <c r="BO482" s="259"/>
    </row>
    <row r="483" spans="67:67" s="2" customFormat="1">
      <c r="BO483" s="259"/>
    </row>
    <row r="484" spans="67:67" s="2" customFormat="1">
      <c r="BO484" s="259"/>
    </row>
    <row r="485" spans="67:67" s="2" customFormat="1">
      <c r="BO485" s="259"/>
    </row>
    <row r="486" spans="67:67" s="2" customFormat="1">
      <c r="BO486" s="259"/>
    </row>
    <row r="487" spans="67:67" s="2" customFormat="1">
      <c r="BO487" s="259"/>
    </row>
    <row r="488" spans="67:67" s="2" customFormat="1">
      <c r="BO488" s="259"/>
    </row>
    <row r="489" spans="67:67" s="2" customFormat="1">
      <c r="BO489" s="259"/>
    </row>
    <row r="490" spans="67:67" s="2" customFormat="1">
      <c r="BO490" s="259"/>
    </row>
    <row r="491" spans="67:67" s="2" customFormat="1">
      <c r="BO491" s="259"/>
    </row>
    <row r="492" spans="67:67" s="2" customFormat="1">
      <c r="BO492" s="259"/>
    </row>
    <row r="493" spans="67:67" s="2" customFormat="1">
      <c r="BO493" s="259"/>
    </row>
    <row r="494" spans="67:67" s="2" customFormat="1">
      <c r="BO494" s="259"/>
    </row>
    <row r="495" spans="67:67" s="2" customFormat="1">
      <c r="BO495" s="259"/>
    </row>
    <row r="496" spans="67:67" s="2" customFormat="1">
      <c r="BO496" s="259"/>
    </row>
    <row r="497" spans="67:67" s="2" customFormat="1">
      <c r="BO497" s="259"/>
    </row>
    <row r="498" spans="67:67" s="2" customFormat="1">
      <c r="BO498" s="259"/>
    </row>
    <row r="499" spans="67:67" s="2" customFormat="1">
      <c r="BO499" s="259"/>
    </row>
    <row r="500" spans="67:67" s="2" customFormat="1">
      <c r="BO500" s="259"/>
    </row>
    <row r="501" spans="67:67" s="2" customFormat="1">
      <c r="BO501" s="259"/>
    </row>
    <row r="502" spans="67:67" s="2" customFormat="1">
      <c r="BO502" s="259"/>
    </row>
    <row r="503" spans="67:67" s="2" customFormat="1">
      <c r="BO503" s="259"/>
    </row>
    <row r="504" spans="67:67" s="2" customFormat="1">
      <c r="BO504" s="259"/>
    </row>
    <row r="505" spans="67:67" s="2" customFormat="1">
      <c r="BO505" s="259"/>
    </row>
    <row r="506" spans="67:67" s="2" customFormat="1">
      <c r="BO506" s="259"/>
    </row>
    <row r="507" spans="67:67" s="2" customFormat="1">
      <c r="BO507" s="259"/>
    </row>
    <row r="508" spans="67:67" s="2" customFormat="1">
      <c r="BO508" s="259"/>
    </row>
    <row r="509" spans="67:67" s="2" customFormat="1">
      <c r="BO509" s="259"/>
    </row>
    <row r="510" spans="67:67" s="2" customFormat="1">
      <c r="BO510" s="259"/>
    </row>
    <row r="511" spans="67:67" s="2" customFormat="1">
      <c r="BO511" s="259"/>
    </row>
    <row r="512" spans="67:67" s="2" customFormat="1">
      <c r="BO512" s="259"/>
    </row>
    <row r="513" spans="67:67" s="2" customFormat="1">
      <c r="BO513" s="259"/>
    </row>
    <row r="514" spans="67:67" s="2" customFormat="1">
      <c r="BO514" s="259"/>
    </row>
    <row r="515" spans="67:67" s="2" customFormat="1">
      <c r="BO515" s="259"/>
    </row>
    <row r="516" spans="67:67" s="2" customFormat="1">
      <c r="BO516" s="259"/>
    </row>
    <row r="517" spans="67:67" s="2" customFormat="1">
      <c r="BO517" s="259"/>
    </row>
    <row r="518" spans="67:67" s="2" customFormat="1">
      <c r="BO518" s="259"/>
    </row>
    <row r="519" spans="67:67" s="2" customFormat="1">
      <c r="BO519" s="259"/>
    </row>
    <row r="520" spans="67:67" s="2" customFormat="1">
      <c r="BO520" s="259"/>
    </row>
    <row r="521" spans="67:67" s="2" customFormat="1">
      <c r="BO521" s="259"/>
    </row>
    <row r="522" spans="67:67" s="2" customFormat="1">
      <c r="BO522" s="259"/>
    </row>
    <row r="523" spans="67:67" s="2" customFormat="1">
      <c r="BO523" s="259"/>
    </row>
    <row r="524" spans="67:67" s="2" customFormat="1">
      <c r="BO524" s="259"/>
    </row>
    <row r="525" spans="67:67" s="2" customFormat="1">
      <c r="BO525" s="259"/>
    </row>
    <row r="526" spans="67:67" s="2" customFormat="1">
      <c r="BO526" s="259"/>
    </row>
    <row r="527" spans="67:67" s="2" customFormat="1">
      <c r="BO527" s="259"/>
    </row>
    <row r="528" spans="67:67" s="2" customFormat="1">
      <c r="BO528" s="259"/>
    </row>
    <row r="529" spans="67:67" s="2" customFormat="1">
      <c r="BO529" s="259"/>
    </row>
    <row r="530" spans="67:67" s="2" customFormat="1">
      <c r="BO530" s="259"/>
    </row>
    <row r="531" spans="67:67" s="2" customFormat="1">
      <c r="BO531" s="259"/>
    </row>
    <row r="532" spans="67:67" s="2" customFormat="1">
      <c r="BO532" s="259"/>
    </row>
    <row r="533" spans="67:67" s="2" customFormat="1">
      <c r="BO533" s="259"/>
    </row>
    <row r="534" spans="67:67" s="2" customFormat="1">
      <c r="BO534" s="259"/>
    </row>
    <row r="535" spans="67:67" s="2" customFormat="1">
      <c r="BO535" s="259"/>
    </row>
    <row r="536" spans="67:67" s="2" customFormat="1">
      <c r="BO536" s="259"/>
    </row>
    <row r="537" spans="67:67" s="2" customFormat="1">
      <c r="BO537" s="259"/>
    </row>
    <row r="538" spans="67:67" s="2" customFormat="1">
      <c r="BO538" s="259"/>
    </row>
    <row r="539" spans="67:67" s="2" customFormat="1">
      <c r="BO539" s="259"/>
    </row>
    <row r="540" spans="67:67" s="2" customFormat="1">
      <c r="BO540" s="259"/>
    </row>
    <row r="541" spans="67:67" s="2" customFormat="1">
      <c r="BO541" s="259"/>
    </row>
    <row r="542" spans="67:67" s="2" customFormat="1">
      <c r="BO542" s="259"/>
    </row>
    <row r="543" spans="67:67" s="2" customFormat="1">
      <c r="BO543" s="259"/>
    </row>
    <row r="544" spans="67:67" s="2" customFormat="1">
      <c r="BO544" s="259"/>
    </row>
    <row r="545" spans="67:67" s="2" customFormat="1">
      <c r="BO545" s="259"/>
    </row>
    <row r="546" spans="67:67" s="2" customFormat="1">
      <c r="BO546" s="259"/>
    </row>
    <row r="547" spans="67:67" s="2" customFormat="1">
      <c r="BO547" s="259"/>
    </row>
    <row r="548" spans="67:67" s="2" customFormat="1">
      <c r="BO548" s="259"/>
    </row>
    <row r="549" spans="67:67" s="2" customFormat="1">
      <c r="BO549" s="259"/>
    </row>
    <row r="550" spans="67:67" s="2" customFormat="1">
      <c r="BO550" s="259"/>
    </row>
    <row r="551" spans="67:67" s="2" customFormat="1">
      <c r="BO551" s="259"/>
    </row>
    <row r="552" spans="67:67" s="2" customFormat="1">
      <c r="BO552" s="259"/>
    </row>
    <row r="553" spans="67:67" s="2" customFormat="1">
      <c r="BO553" s="259"/>
    </row>
    <row r="554" spans="67:67" s="2" customFormat="1">
      <c r="BO554" s="259"/>
    </row>
    <row r="555" spans="67:67" s="2" customFormat="1">
      <c r="BO555" s="259"/>
    </row>
    <row r="556" spans="67:67" s="2" customFormat="1">
      <c r="BO556" s="259"/>
    </row>
    <row r="557" spans="67:67" s="2" customFormat="1">
      <c r="BO557" s="259"/>
    </row>
    <row r="558" spans="67:67" s="2" customFormat="1">
      <c r="BO558" s="259"/>
    </row>
    <row r="559" spans="67:67" s="2" customFormat="1">
      <c r="BO559" s="259"/>
    </row>
    <row r="560" spans="67:67" s="2" customFormat="1">
      <c r="BO560" s="259"/>
    </row>
    <row r="561" spans="67:67" s="2" customFormat="1">
      <c r="BO561" s="259"/>
    </row>
    <row r="562" spans="67:67" s="2" customFormat="1">
      <c r="BO562" s="259"/>
    </row>
    <row r="563" spans="67:67" s="2" customFormat="1">
      <c r="BO563" s="259"/>
    </row>
    <row r="564" spans="67:67" s="2" customFormat="1">
      <c r="BO564" s="259"/>
    </row>
    <row r="565" spans="67:67" s="2" customFormat="1">
      <c r="BO565" s="259"/>
    </row>
    <row r="566" spans="67:67" s="2" customFormat="1">
      <c r="BO566" s="259"/>
    </row>
    <row r="567" spans="67:67" s="2" customFormat="1">
      <c r="BO567" s="259"/>
    </row>
    <row r="568" spans="67:67" s="2" customFormat="1">
      <c r="BO568" s="259"/>
    </row>
    <row r="569" spans="67:67" s="2" customFormat="1">
      <c r="BO569" s="259"/>
    </row>
    <row r="570" spans="67:67" s="2" customFormat="1">
      <c r="BO570" s="259"/>
    </row>
    <row r="571" spans="67:67" s="2" customFormat="1">
      <c r="BO571" s="259"/>
    </row>
    <row r="572" spans="67:67" s="2" customFormat="1">
      <c r="BO572" s="259"/>
    </row>
    <row r="573" spans="67:67" s="2" customFormat="1">
      <c r="BO573" s="259"/>
    </row>
    <row r="574" spans="67:67" s="2" customFormat="1">
      <c r="BO574" s="259"/>
    </row>
    <row r="575" spans="67:67" s="2" customFormat="1">
      <c r="BO575" s="259"/>
    </row>
    <row r="576" spans="67:67" s="2" customFormat="1">
      <c r="BO576" s="259"/>
    </row>
    <row r="577" spans="67:67" s="2" customFormat="1">
      <c r="BO577" s="259"/>
    </row>
    <row r="578" spans="67:67" s="2" customFormat="1">
      <c r="BO578" s="259"/>
    </row>
    <row r="579" spans="67:67" s="2" customFormat="1">
      <c r="BO579" s="259"/>
    </row>
    <row r="580" spans="67:67" s="2" customFormat="1">
      <c r="BO580" s="259"/>
    </row>
    <row r="581" spans="67:67" s="2" customFormat="1">
      <c r="BO581" s="259"/>
    </row>
    <row r="582" spans="67:67" s="2" customFormat="1">
      <c r="BO582" s="259"/>
    </row>
    <row r="583" spans="67:67" s="2" customFormat="1">
      <c r="BO583" s="259"/>
    </row>
    <row r="584" spans="67:67" s="2" customFormat="1">
      <c r="BO584" s="259"/>
    </row>
    <row r="585" spans="67:67" s="2" customFormat="1">
      <c r="BO585" s="259"/>
    </row>
    <row r="586" spans="67:67" s="2" customFormat="1">
      <c r="BO586" s="259"/>
    </row>
    <row r="587" spans="67:67" s="2" customFormat="1">
      <c r="BO587" s="259"/>
    </row>
    <row r="588" spans="67:67" s="2" customFormat="1">
      <c r="BO588" s="259"/>
    </row>
    <row r="589" spans="67:67" s="2" customFormat="1">
      <c r="BO589" s="259"/>
    </row>
    <row r="590" spans="67:67" s="2" customFormat="1">
      <c r="BO590" s="259"/>
    </row>
    <row r="591" spans="67:67" s="2" customFormat="1">
      <c r="BO591" s="259"/>
    </row>
    <row r="592" spans="67:67" s="2" customFormat="1">
      <c r="BO592" s="259"/>
    </row>
    <row r="593" spans="67:67" s="2" customFormat="1">
      <c r="BO593" s="259"/>
    </row>
    <row r="594" spans="67:67" s="2" customFormat="1">
      <c r="BO594" s="259"/>
    </row>
    <row r="595" spans="67:67" s="2" customFormat="1">
      <c r="BO595" s="259"/>
    </row>
    <row r="596" spans="67:67" s="2" customFormat="1">
      <c r="BO596" s="259"/>
    </row>
    <row r="597" spans="67:67" s="2" customFormat="1">
      <c r="BO597" s="259"/>
    </row>
    <row r="598" spans="67:67" s="2" customFormat="1">
      <c r="BO598" s="259"/>
    </row>
    <row r="599" spans="67:67" s="2" customFormat="1">
      <c r="BO599" s="259"/>
    </row>
    <row r="600" spans="67:67" s="2" customFormat="1">
      <c r="BO600" s="259"/>
    </row>
    <row r="601" spans="67:67" s="2" customFormat="1">
      <c r="BO601" s="259"/>
    </row>
    <row r="602" spans="67:67" s="2" customFormat="1">
      <c r="BO602" s="259"/>
    </row>
    <row r="603" spans="67:67" s="2" customFormat="1">
      <c r="BO603" s="259"/>
    </row>
    <row r="604" spans="67:67" s="2" customFormat="1">
      <c r="BO604" s="259"/>
    </row>
    <row r="605" spans="67:67" s="2" customFormat="1">
      <c r="BO605" s="259"/>
    </row>
    <row r="606" spans="67:67" s="2" customFormat="1">
      <c r="BO606" s="259"/>
    </row>
    <row r="607" spans="67:67" s="2" customFormat="1">
      <c r="BO607" s="259"/>
    </row>
    <row r="608" spans="67:67" s="2" customFormat="1">
      <c r="BO608" s="259"/>
    </row>
    <row r="609" spans="67:67" s="2" customFormat="1">
      <c r="BO609" s="259"/>
    </row>
    <row r="610" spans="67:67" s="2" customFormat="1">
      <c r="BO610" s="259"/>
    </row>
    <row r="611" spans="67:67" s="2" customFormat="1">
      <c r="BO611" s="259"/>
    </row>
    <row r="612" spans="67:67" s="2" customFormat="1">
      <c r="BO612" s="259"/>
    </row>
    <row r="613" spans="67:67" s="2" customFormat="1">
      <c r="BO613" s="259"/>
    </row>
    <row r="614" spans="67:67" s="2" customFormat="1">
      <c r="BO614" s="259"/>
    </row>
    <row r="615" spans="67:67" s="2" customFormat="1">
      <c r="BO615" s="259"/>
    </row>
    <row r="616" spans="67:67" s="2" customFormat="1">
      <c r="BO616" s="259"/>
    </row>
    <row r="617" spans="67:67" s="2" customFormat="1">
      <c r="BO617" s="259"/>
    </row>
    <row r="618" spans="67:67" s="2" customFormat="1">
      <c r="BO618" s="259"/>
    </row>
    <row r="619" spans="67:67" s="2" customFormat="1">
      <c r="BO619" s="259"/>
    </row>
    <row r="620" spans="67:67" s="2" customFormat="1">
      <c r="BO620" s="259"/>
    </row>
    <row r="621" spans="67:67" s="2" customFormat="1">
      <c r="BO621" s="259"/>
    </row>
    <row r="622" spans="67:67" s="2" customFormat="1">
      <c r="BO622" s="259"/>
    </row>
    <row r="623" spans="67:67" s="2" customFormat="1">
      <c r="BO623" s="259"/>
    </row>
    <row r="624" spans="67:67" s="2" customFormat="1">
      <c r="BO624" s="259"/>
    </row>
    <row r="625" spans="56:70" s="2" customFormat="1">
      <c r="BO625" s="259"/>
    </row>
    <row r="626" spans="56:70" s="2" customFormat="1">
      <c r="BO626" s="259"/>
    </row>
    <row r="627" spans="56:70" s="2" customFormat="1">
      <c r="BO627" s="259"/>
    </row>
    <row r="628" spans="56:70" s="2" customFormat="1">
      <c r="BO628" s="259"/>
    </row>
    <row r="629" spans="56:70" s="2" customFormat="1">
      <c r="BO629" s="259"/>
    </row>
    <row r="630" spans="56:70"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59"/>
      <c r="BP630" s="2"/>
      <c r="BQ630" s="2"/>
      <c r="BR630" s="2"/>
    </row>
    <row r="631" spans="56:70"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59"/>
      <c r="BP631" s="2"/>
      <c r="BQ631" s="2"/>
      <c r="BR631" s="2"/>
    </row>
    <row r="632" spans="56:70"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59"/>
      <c r="BP632" s="2"/>
      <c r="BQ632" s="2"/>
      <c r="BR632" s="2"/>
    </row>
    <row r="633" spans="56:70"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59"/>
      <c r="BP633" s="2"/>
      <c r="BQ633" s="2"/>
      <c r="BR633" s="2"/>
    </row>
    <row r="634" spans="56:70"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59"/>
      <c r="BP634" s="2"/>
      <c r="BQ634" s="2"/>
      <c r="BR634" s="2"/>
    </row>
    <row r="635" spans="56:70"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59"/>
      <c r="BP635" s="2"/>
      <c r="BQ635" s="2"/>
      <c r="BR635" s="2"/>
    </row>
    <row r="636" spans="56:70"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59"/>
      <c r="BP636" s="2"/>
      <c r="BQ636" s="2"/>
      <c r="BR636" s="2"/>
    </row>
    <row r="637" spans="56:70"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59"/>
      <c r="BP637" s="2"/>
      <c r="BQ637" s="2"/>
      <c r="BR637" s="2"/>
    </row>
    <row r="638" spans="56:70"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59"/>
      <c r="BP638" s="2"/>
      <c r="BQ638" s="2"/>
      <c r="BR638" s="2"/>
    </row>
    <row r="639" spans="56:70"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59"/>
      <c r="BP639" s="2"/>
      <c r="BQ639" s="2"/>
      <c r="BR639" s="2"/>
    </row>
    <row r="640" spans="56:70"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59"/>
      <c r="BP640" s="2"/>
      <c r="BQ640" s="2"/>
      <c r="BR640" s="2"/>
    </row>
    <row r="641" spans="56:70"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59"/>
      <c r="BP641" s="2"/>
      <c r="BQ641" s="2"/>
      <c r="BR641" s="2"/>
    </row>
    <row r="642" spans="56:70"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59"/>
      <c r="BP642" s="2"/>
      <c r="BQ642" s="2"/>
      <c r="BR642" s="2"/>
    </row>
    <row r="643" spans="56:70"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59"/>
      <c r="BP643" s="2"/>
      <c r="BQ643" s="2"/>
      <c r="BR643" s="2"/>
    </row>
    <row r="644" spans="56:70"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59"/>
      <c r="BP644" s="2"/>
      <c r="BQ644" s="2"/>
      <c r="BR644" s="2"/>
    </row>
    <row r="645" spans="56:70"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59"/>
      <c r="BP645" s="2"/>
      <c r="BQ645" s="2"/>
      <c r="BR645" s="2"/>
    </row>
    <row r="646" spans="56:70"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59"/>
      <c r="BP646" s="2"/>
      <c r="BQ646" s="2"/>
      <c r="BR646" s="2"/>
    </row>
    <row r="647" spans="56:70"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59"/>
      <c r="BP647" s="2"/>
      <c r="BQ647" s="2"/>
      <c r="BR647" s="2"/>
    </row>
    <row r="648" spans="56:70"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59"/>
      <c r="BP648" s="2"/>
      <c r="BQ648" s="2"/>
      <c r="BR648" s="2"/>
    </row>
    <row r="649" spans="56:70"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59"/>
      <c r="BP649" s="2"/>
      <c r="BQ649" s="2"/>
      <c r="BR649" s="2"/>
    </row>
    <row r="650" spans="56:70"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59"/>
      <c r="BP650" s="2"/>
      <c r="BQ650" s="2"/>
      <c r="BR650" s="2"/>
    </row>
    <row r="651" spans="56:70"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59"/>
      <c r="BP651" s="2"/>
      <c r="BQ651" s="2"/>
      <c r="BR651" s="2"/>
    </row>
    <row r="652" spans="56:70"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59"/>
      <c r="BP652" s="2"/>
      <c r="BQ652" s="2"/>
      <c r="BR652" s="2"/>
    </row>
    <row r="653" spans="56:70"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59"/>
      <c r="BP653" s="2"/>
      <c r="BQ653" s="2"/>
      <c r="BR653" s="2"/>
    </row>
    <row r="654" spans="56:70"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59"/>
      <c r="BP654" s="2"/>
      <c r="BQ654" s="2"/>
      <c r="BR654" s="2"/>
    </row>
    <row r="655" spans="56:70">
      <c r="BO655" s="272"/>
    </row>
    <row r="656" spans="56:70">
      <c r="BO656" s="272"/>
    </row>
    <row r="657" spans="67:67">
      <c r="BO657" s="272"/>
    </row>
    <row r="658" spans="67:67">
      <c r="BO658" s="272"/>
    </row>
    <row r="659" spans="67:67">
      <c r="BO659" s="272"/>
    </row>
    <row r="660" spans="67:67">
      <c r="BO660" s="272"/>
    </row>
    <row r="661" spans="67:67">
      <c r="BO661" s="272"/>
    </row>
    <row r="662" spans="67:67">
      <c r="BO662" s="272"/>
    </row>
    <row r="663" spans="67:67">
      <c r="BO663" s="272"/>
    </row>
    <row r="664" spans="67:67">
      <c r="BO664" s="272"/>
    </row>
    <row r="665" spans="67:67">
      <c r="BO665" s="272"/>
    </row>
    <row r="666" spans="67:67">
      <c r="BO666" s="272"/>
    </row>
    <row r="667" spans="67:67">
      <c r="BO667" s="272"/>
    </row>
    <row r="668" spans="67:67">
      <c r="BO668" s="272"/>
    </row>
    <row r="669" spans="67:67">
      <c r="BO669" s="272"/>
    </row>
    <row r="670" spans="67:67">
      <c r="BO670" s="272"/>
    </row>
    <row r="671" spans="67:67">
      <c r="BO671" s="272"/>
    </row>
    <row r="672" spans="67:67">
      <c r="BO672" s="272"/>
    </row>
    <row r="673" spans="67:67">
      <c r="BO673" s="272"/>
    </row>
    <row r="674" spans="67:67">
      <c r="BO674" s="272"/>
    </row>
    <row r="675" spans="67:67">
      <c r="BO675" s="272"/>
    </row>
    <row r="676" spans="67:67">
      <c r="BO676" s="272"/>
    </row>
    <row r="677" spans="67:67">
      <c r="BO677" s="272"/>
    </row>
    <row r="678" spans="67:67">
      <c r="BO678" s="272"/>
    </row>
    <row r="679" spans="67:67">
      <c r="BO679" s="272"/>
    </row>
    <row r="680" spans="67:67">
      <c r="BO680" s="272"/>
    </row>
    <row r="681" spans="67:67">
      <c r="BO681" s="272"/>
    </row>
    <row r="682" spans="67:67">
      <c r="BO682" s="272"/>
    </row>
    <row r="683" spans="67:67">
      <c r="BO683" s="272"/>
    </row>
    <row r="684" spans="67:67">
      <c r="BO684" s="272"/>
    </row>
    <row r="685" spans="67:67">
      <c r="BO685" s="272"/>
    </row>
    <row r="686" spans="67:67">
      <c r="BO686" s="272"/>
    </row>
    <row r="687" spans="67:67">
      <c r="BO687" s="272"/>
    </row>
    <row r="688" spans="67:67">
      <c r="BO688" s="272"/>
    </row>
    <row r="689" spans="67:67">
      <c r="BO689" s="272"/>
    </row>
    <row r="690" spans="67:67">
      <c r="BO690" s="272"/>
    </row>
    <row r="691" spans="67:67">
      <c r="BO691" s="272"/>
    </row>
    <row r="692" spans="67:67">
      <c r="BO692" s="272"/>
    </row>
    <row r="693" spans="67:67">
      <c r="BO693" s="272"/>
    </row>
    <row r="694" spans="67:67">
      <c r="BO694" s="272"/>
    </row>
    <row r="695" spans="67:67">
      <c r="BO695" s="272"/>
    </row>
    <row r="696" spans="67:67">
      <c r="BO696" s="272"/>
    </row>
    <row r="697" spans="67:67">
      <c r="BO697" s="272"/>
    </row>
    <row r="698" spans="67:67">
      <c r="BO698" s="272"/>
    </row>
    <row r="699" spans="67:67">
      <c r="BO699" s="272"/>
    </row>
    <row r="700" spans="67:67">
      <c r="BO700" s="272"/>
    </row>
    <row r="701" spans="67:67">
      <c r="BO701" s="272"/>
    </row>
    <row r="702" spans="67:67">
      <c r="BO702" s="272"/>
    </row>
    <row r="703" spans="67:67">
      <c r="BO703" s="272"/>
    </row>
    <row r="704" spans="67:67">
      <c r="BO704" s="272"/>
    </row>
    <row r="705" spans="67:67">
      <c r="BO705" s="272"/>
    </row>
    <row r="706" spans="67:67">
      <c r="BO706" s="272"/>
    </row>
    <row r="707" spans="67:67">
      <c r="BO707" s="272"/>
    </row>
    <row r="708" spans="67:67">
      <c r="BO708" s="272"/>
    </row>
    <row r="709" spans="67:67">
      <c r="BO709" s="272"/>
    </row>
    <row r="710" spans="67:67">
      <c r="BO710" s="272"/>
    </row>
    <row r="711" spans="67:67">
      <c r="BO711" s="272"/>
    </row>
    <row r="712" spans="67:67">
      <c r="BO712" s="272"/>
    </row>
    <row r="713" spans="67:67">
      <c r="BO713" s="272"/>
    </row>
    <row r="714" spans="67:67">
      <c r="BO714" s="272"/>
    </row>
    <row r="715" spans="67:67">
      <c r="BO715" s="272"/>
    </row>
    <row r="716" spans="67:67">
      <c r="BO716" s="272"/>
    </row>
    <row r="717" spans="67:67">
      <c r="BO717" s="272"/>
    </row>
    <row r="718" spans="67:67">
      <c r="BO718" s="272"/>
    </row>
    <row r="719" spans="67:67">
      <c r="BO719" s="272"/>
    </row>
    <row r="720" spans="67:67">
      <c r="BO720" s="272"/>
    </row>
    <row r="721" spans="67:67">
      <c r="BO721" s="272"/>
    </row>
    <row r="722" spans="67:67">
      <c r="BO722" s="272"/>
    </row>
    <row r="723" spans="67:67">
      <c r="BO723" s="272"/>
    </row>
    <row r="724" spans="67:67">
      <c r="BO724" s="272"/>
    </row>
    <row r="725" spans="67:67">
      <c r="BO725" s="272"/>
    </row>
    <row r="726" spans="67:67">
      <c r="BO726" s="272"/>
    </row>
    <row r="727" spans="67:67">
      <c r="BO727" s="272"/>
    </row>
    <row r="728" spans="67:67">
      <c r="BO728" s="272"/>
    </row>
    <row r="729" spans="67:67">
      <c r="BO729" s="272"/>
    </row>
    <row r="730" spans="67:67">
      <c r="BO730" s="272"/>
    </row>
    <row r="731" spans="67:67">
      <c r="BO731" s="272"/>
    </row>
    <row r="732" spans="67:67">
      <c r="BO732" s="272"/>
    </row>
    <row r="733" spans="67:67">
      <c r="BO733" s="272"/>
    </row>
    <row r="734" spans="67:67">
      <c r="BO734" s="272"/>
    </row>
    <row r="735" spans="67:67">
      <c r="BO735" s="272"/>
    </row>
    <row r="736" spans="67:67">
      <c r="BO736" s="272"/>
    </row>
    <row r="737" spans="67:67">
      <c r="BO737" s="272"/>
    </row>
    <row r="738" spans="67:67">
      <c r="BO738" s="272"/>
    </row>
    <row r="739" spans="67:67">
      <c r="BO739" s="272"/>
    </row>
    <row r="740" spans="67:67">
      <c r="BO740" s="272"/>
    </row>
    <row r="741" spans="67:67">
      <c r="BO741" s="272"/>
    </row>
    <row r="742" spans="67:67">
      <c r="BO742" s="272"/>
    </row>
    <row r="743" spans="67:67">
      <c r="BO743" s="272"/>
    </row>
    <row r="744" spans="67:67">
      <c r="BO744" s="272"/>
    </row>
    <row r="745" spans="67:67">
      <c r="BO745" s="272"/>
    </row>
    <row r="746" spans="67:67">
      <c r="BO746" s="272"/>
    </row>
    <row r="747" spans="67:67">
      <c r="BO747" s="272"/>
    </row>
    <row r="748" spans="67:67">
      <c r="BO748" s="272"/>
    </row>
    <row r="749" spans="67:67">
      <c r="BO749" s="272"/>
    </row>
    <row r="750" spans="67:67">
      <c r="BO750" s="272"/>
    </row>
    <row r="751" spans="67:67">
      <c r="BO751" s="272"/>
    </row>
    <row r="752" spans="67:67">
      <c r="BO752" s="272"/>
    </row>
    <row r="753" spans="67:67">
      <c r="BO753" s="272"/>
    </row>
    <row r="754" spans="67:67">
      <c r="BO754" s="272"/>
    </row>
    <row r="755" spans="67:67">
      <c r="BO755" s="272"/>
    </row>
    <row r="756" spans="67:67">
      <c r="BO756" s="272"/>
    </row>
    <row r="757" spans="67:67">
      <c r="BO757" s="272"/>
    </row>
    <row r="758" spans="67:67">
      <c r="BO758" s="272"/>
    </row>
    <row r="759" spans="67:67">
      <c r="BO759" s="272"/>
    </row>
    <row r="760" spans="67:67">
      <c r="BO760" s="272"/>
    </row>
    <row r="761" spans="67:67">
      <c r="BO761" s="272"/>
    </row>
    <row r="762" spans="67:67">
      <c r="BO762" s="272"/>
    </row>
    <row r="763" spans="67:67">
      <c r="BO763" s="272"/>
    </row>
    <row r="764" spans="67:67">
      <c r="BO764" s="272"/>
    </row>
    <row r="765" spans="67:67">
      <c r="BO765" s="272"/>
    </row>
    <row r="766" spans="67:67">
      <c r="BO766" s="272"/>
    </row>
    <row r="767" spans="67:67">
      <c r="BO767" s="272"/>
    </row>
    <row r="768" spans="67:67">
      <c r="BO768" s="272"/>
    </row>
    <row r="769" spans="67:67">
      <c r="BO769" s="272"/>
    </row>
    <row r="770" spans="67:67">
      <c r="BO770" s="272"/>
    </row>
    <row r="771" spans="67:67">
      <c r="BO771" s="272"/>
    </row>
    <row r="772" spans="67:67">
      <c r="BO772" s="272"/>
    </row>
    <row r="773" spans="67:67">
      <c r="BO773" s="272"/>
    </row>
    <row r="774" spans="67:67">
      <c r="BO774" s="272"/>
    </row>
    <row r="775" spans="67:67">
      <c r="BO775" s="272"/>
    </row>
    <row r="776" spans="67:67">
      <c r="BO776" s="272"/>
    </row>
    <row r="777" spans="67:67">
      <c r="BO777" s="272"/>
    </row>
    <row r="778" spans="67:67">
      <c r="BO778" s="272"/>
    </row>
    <row r="779" spans="67:67">
      <c r="BO779" s="272"/>
    </row>
    <row r="780" spans="67:67">
      <c r="BO780" s="272"/>
    </row>
    <row r="781" spans="67:67">
      <c r="BO781" s="272"/>
    </row>
    <row r="782" spans="67:67">
      <c r="BO782" s="272"/>
    </row>
    <row r="783" spans="67:67">
      <c r="BO783" s="272"/>
    </row>
    <row r="784" spans="67:67">
      <c r="BO784" s="272"/>
    </row>
    <row r="785" spans="67:67">
      <c r="BO785" s="272"/>
    </row>
    <row r="786" spans="67:67">
      <c r="BO786" s="272"/>
    </row>
    <row r="787" spans="67:67">
      <c r="BO787" s="272"/>
    </row>
    <row r="788" spans="67:67">
      <c r="BO788" s="272"/>
    </row>
    <row r="789" spans="67:67">
      <c r="BO789" s="272"/>
    </row>
    <row r="790" spans="67:67">
      <c r="BO790" s="272"/>
    </row>
    <row r="791" spans="67:67">
      <c r="BO791" s="272"/>
    </row>
    <row r="792" spans="67:67">
      <c r="BO792" s="272"/>
    </row>
    <row r="793" spans="67:67">
      <c r="BO793" s="272"/>
    </row>
    <row r="794" spans="67:67">
      <c r="BO794" s="272"/>
    </row>
    <row r="795" spans="67:67">
      <c r="BO795" s="272"/>
    </row>
    <row r="796" spans="67:67">
      <c r="BO796" s="272"/>
    </row>
    <row r="797" spans="67:67">
      <c r="BO797" s="272"/>
    </row>
    <row r="798" spans="67:67">
      <c r="BO798" s="272"/>
    </row>
    <row r="799" spans="67:67">
      <c r="BO799" s="272"/>
    </row>
    <row r="800" spans="67:67">
      <c r="BO800" s="272"/>
    </row>
    <row r="801" spans="67:67">
      <c r="BO801" s="272"/>
    </row>
    <row r="802" spans="67:67">
      <c r="BO802" s="272"/>
    </row>
    <row r="803" spans="67:67">
      <c r="BO803" s="272"/>
    </row>
    <row r="804" spans="67:67">
      <c r="BO804" s="272"/>
    </row>
    <row r="805" spans="67:67">
      <c r="BO805" s="272"/>
    </row>
    <row r="806" spans="67:67">
      <c r="BO806" s="272"/>
    </row>
    <row r="807" spans="67:67">
      <c r="BO807" s="272"/>
    </row>
    <row r="808" spans="67:67">
      <c r="BO808" s="272"/>
    </row>
    <row r="809" spans="67:67">
      <c r="BO809" s="272"/>
    </row>
    <row r="810" spans="67:67">
      <c r="BO810" s="272"/>
    </row>
    <row r="811" spans="67:67">
      <c r="BO811" s="272"/>
    </row>
    <row r="812" spans="67:67">
      <c r="BO812" s="272"/>
    </row>
    <row r="813" spans="67:67">
      <c r="BO813" s="272"/>
    </row>
    <row r="814" spans="67:67">
      <c r="BO814" s="272"/>
    </row>
    <row r="815" spans="67:67">
      <c r="BO815" s="272"/>
    </row>
    <row r="816" spans="67:67">
      <c r="BO816" s="272"/>
    </row>
    <row r="817" spans="67:67">
      <c r="BO817" s="272"/>
    </row>
    <row r="818" spans="67:67">
      <c r="BO818" s="272"/>
    </row>
    <row r="819" spans="67:67">
      <c r="BO819" s="272"/>
    </row>
    <row r="820" spans="67:67">
      <c r="BO820" s="272"/>
    </row>
    <row r="821" spans="67:67">
      <c r="BO821" s="272"/>
    </row>
    <row r="822" spans="67:67">
      <c r="BO822" s="272"/>
    </row>
    <row r="823" spans="67:67">
      <c r="BO823" s="272"/>
    </row>
    <row r="824" spans="67:67">
      <c r="BO824" s="272"/>
    </row>
    <row r="825" spans="67:67">
      <c r="BO825" s="272"/>
    </row>
    <row r="826" spans="67:67">
      <c r="BO826" s="272"/>
    </row>
    <row r="827" spans="67:67">
      <c r="BO827" s="272"/>
    </row>
    <row r="828" spans="67:67">
      <c r="BO828" s="272"/>
    </row>
    <row r="829" spans="67:67">
      <c r="BO829" s="272"/>
    </row>
    <row r="830" spans="67:67">
      <c r="BO830" s="272"/>
    </row>
    <row r="831" spans="67:67">
      <c r="BO831" s="272"/>
    </row>
    <row r="832" spans="67:67">
      <c r="BO832" s="272"/>
    </row>
    <row r="833" spans="67:67">
      <c r="BO833" s="272"/>
    </row>
    <row r="834" spans="67:67">
      <c r="BO834" s="272"/>
    </row>
    <row r="835" spans="67:67">
      <c r="BO835" s="272"/>
    </row>
    <row r="836" spans="67:67">
      <c r="BO836" s="272"/>
    </row>
    <row r="837" spans="67:67">
      <c r="BO837" s="272"/>
    </row>
    <row r="838" spans="67:67">
      <c r="BO838" s="272"/>
    </row>
    <row r="839" spans="67:67">
      <c r="BO839" s="272"/>
    </row>
    <row r="840" spans="67:67">
      <c r="BO840" s="272"/>
    </row>
    <row r="841" spans="67:67">
      <c r="BO841" s="272"/>
    </row>
    <row r="842" spans="67:67">
      <c r="BO842" s="272"/>
    </row>
    <row r="843" spans="67:67">
      <c r="BO843" s="272"/>
    </row>
    <row r="844" spans="67:67">
      <c r="BO844" s="272"/>
    </row>
    <row r="845" spans="67:67">
      <c r="BO845" s="272"/>
    </row>
    <row r="846" spans="67:67">
      <c r="BO846" s="272"/>
    </row>
    <row r="847" spans="67:67">
      <c r="BO847" s="272"/>
    </row>
    <row r="848" spans="67:67">
      <c r="BO848" s="272"/>
    </row>
    <row r="849" spans="67:67">
      <c r="BO849" s="272"/>
    </row>
    <row r="850" spans="67:67">
      <c r="BO850" s="272"/>
    </row>
    <row r="851" spans="67:67">
      <c r="BO851" s="272"/>
    </row>
    <row r="852" spans="67:67">
      <c r="BO852" s="272"/>
    </row>
    <row r="853" spans="67:67">
      <c r="BO853" s="272"/>
    </row>
    <row r="854" spans="67:67">
      <c r="BO854" s="272"/>
    </row>
    <row r="855" spans="67:67">
      <c r="BO855" s="272"/>
    </row>
    <row r="856" spans="67:67">
      <c r="BO856" s="272"/>
    </row>
    <row r="857" spans="67:67">
      <c r="BO857" s="272"/>
    </row>
    <row r="858" spans="67:67">
      <c r="BO858" s="272"/>
    </row>
    <row r="859" spans="67:67">
      <c r="BO859" s="272"/>
    </row>
    <row r="860" spans="67:67">
      <c r="BO860" s="272"/>
    </row>
    <row r="861" spans="67:67">
      <c r="BO861" s="272"/>
    </row>
    <row r="862" spans="67:67">
      <c r="BO862" s="272"/>
    </row>
    <row r="863" spans="67:67">
      <c r="BO863" s="272"/>
    </row>
    <row r="864" spans="67:67">
      <c r="BO864" s="272"/>
    </row>
    <row r="865" spans="67:67">
      <c r="BO865" s="272"/>
    </row>
    <row r="866" spans="67:67">
      <c r="BO866" s="272"/>
    </row>
    <row r="867" spans="67:67">
      <c r="BO867" s="272"/>
    </row>
    <row r="868" spans="67:67">
      <c r="BO868" s="272"/>
    </row>
    <row r="869" spans="67:67">
      <c r="BO869" s="272"/>
    </row>
    <row r="870" spans="67:67">
      <c r="BO870" s="272"/>
    </row>
    <row r="871" spans="67:67">
      <c r="BO871" s="272"/>
    </row>
    <row r="872" spans="67:67">
      <c r="BO872" s="272"/>
    </row>
    <row r="873" spans="67:67">
      <c r="BO873" s="272"/>
    </row>
    <row r="874" spans="67:67">
      <c r="BO874" s="272"/>
    </row>
    <row r="875" spans="67:67">
      <c r="BO875" s="272"/>
    </row>
    <row r="876" spans="67:67">
      <c r="BO876" s="272"/>
    </row>
    <row r="877" spans="67:67">
      <c r="BO877" s="272"/>
    </row>
    <row r="878" spans="67:67">
      <c r="BO878" s="272"/>
    </row>
    <row r="879" spans="67:67">
      <c r="BO879" s="272"/>
    </row>
    <row r="880" spans="67:67">
      <c r="BO880" s="272"/>
    </row>
    <row r="881" spans="67:67">
      <c r="BO881" s="272"/>
    </row>
    <row r="882" spans="67:67">
      <c r="BO882" s="272"/>
    </row>
    <row r="883" spans="67:67">
      <c r="BO883" s="272"/>
    </row>
    <row r="884" spans="67:67">
      <c r="BO884" s="272"/>
    </row>
    <row r="885" spans="67:67">
      <c r="BO885" s="272"/>
    </row>
    <row r="886" spans="67:67">
      <c r="BO886" s="272"/>
    </row>
    <row r="887" spans="67:67">
      <c r="BO887" s="272"/>
    </row>
    <row r="888" spans="67:67">
      <c r="BO888" s="272"/>
    </row>
    <row r="889" spans="67:67">
      <c r="BO889" s="272"/>
    </row>
    <row r="890" spans="67:67">
      <c r="BO890" s="272"/>
    </row>
    <row r="891" spans="67:67">
      <c r="BO891" s="272"/>
    </row>
    <row r="892" spans="67:67">
      <c r="BO892" s="272"/>
    </row>
    <row r="893" spans="67:67">
      <c r="BO893" s="272"/>
    </row>
    <row r="894" spans="67:67">
      <c r="BO894" s="272"/>
    </row>
    <row r="895" spans="67:67">
      <c r="BO895" s="272"/>
    </row>
    <row r="896" spans="67:67">
      <c r="BO896" s="272"/>
    </row>
    <row r="897" spans="67:67">
      <c r="BO897" s="272"/>
    </row>
    <row r="898" spans="67:67">
      <c r="BO898" s="272"/>
    </row>
    <row r="899" spans="67:67">
      <c r="BO899" s="272"/>
    </row>
    <row r="900" spans="67:67">
      <c r="BO900" s="272"/>
    </row>
    <row r="901" spans="67:67">
      <c r="BO901" s="272"/>
    </row>
    <row r="902" spans="67:67">
      <c r="BO902" s="272"/>
    </row>
    <row r="903" spans="67:67">
      <c r="BO903" s="272"/>
    </row>
    <row r="904" spans="67:67">
      <c r="BO904" s="272"/>
    </row>
    <row r="905" spans="67:67">
      <c r="BO905" s="272"/>
    </row>
    <row r="906" spans="67:67">
      <c r="BO906" s="272"/>
    </row>
    <row r="907" spans="67:67">
      <c r="BO907" s="272"/>
    </row>
    <row r="908" spans="67:67">
      <c r="BO908" s="272"/>
    </row>
    <row r="909" spans="67:67">
      <c r="BO909" s="272"/>
    </row>
    <row r="910" spans="67:67">
      <c r="BO910" s="272"/>
    </row>
    <row r="911" spans="67:67">
      <c r="BO911" s="272"/>
    </row>
    <row r="912" spans="67:67">
      <c r="BO912" s="272"/>
    </row>
    <row r="913" spans="67:67">
      <c r="BO913" s="272"/>
    </row>
    <row r="914" spans="67:67">
      <c r="BO914" s="272"/>
    </row>
    <row r="915" spans="67:67">
      <c r="BO915" s="272"/>
    </row>
    <row r="916" spans="67:67">
      <c r="BO916" s="272"/>
    </row>
    <row r="917" spans="67:67">
      <c r="BO917" s="272"/>
    </row>
    <row r="918" spans="67:67">
      <c r="BO918" s="272"/>
    </row>
    <row r="919" spans="67:67">
      <c r="BO919" s="272"/>
    </row>
    <row r="920" spans="67:67">
      <c r="BO920" s="272"/>
    </row>
    <row r="921" spans="67:67">
      <c r="BO921" s="272"/>
    </row>
    <row r="922" spans="67:67">
      <c r="BO922" s="272"/>
    </row>
    <row r="923" spans="67:67">
      <c r="BO923" s="272"/>
    </row>
    <row r="924" spans="67:67">
      <c r="BO924" s="272"/>
    </row>
    <row r="925" spans="67:67">
      <c r="BO925" s="272"/>
    </row>
    <row r="926" spans="67:67">
      <c r="BO926" s="272"/>
    </row>
    <row r="927" spans="67:67">
      <c r="BO927" s="272"/>
    </row>
    <row r="928" spans="67:67">
      <c r="BO928" s="272"/>
    </row>
    <row r="929" spans="67:67">
      <c r="BO929" s="272"/>
    </row>
    <row r="930" spans="67:67">
      <c r="BO930" s="272"/>
    </row>
    <row r="931" spans="67:67">
      <c r="BO931" s="272"/>
    </row>
    <row r="932" spans="67:67">
      <c r="BO932" s="272"/>
    </row>
    <row r="933" spans="67:67">
      <c r="BO933" s="272"/>
    </row>
    <row r="934" spans="67:67">
      <c r="BO934" s="272"/>
    </row>
    <row r="935" spans="67:67">
      <c r="BO935" s="272"/>
    </row>
    <row r="936" spans="67:67">
      <c r="BO936" s="272"/>
    </row>
    <row r="937" spans="67:67">
      <c r="BO937" s="272"/>
    </row>
    <row r="938" spans="67:67">
      <c r="BO938" s="272"/>
    </row>
    <row r="939" spans="67:67">
      <c r="BO939" s="272"/>
    </row>
    <row r="940" spans="67:67">
      <c r="BO940" s="272"/>
    </row>
    <row r="941" spans="67:67">
      <c r="BO941" s="272"/>
    </row>
    <row r="942" spans="67:67">
      <c r="BO942" s="272"/>
    </row>
    <row r="943" spans="67:67">
      <c r="BO943" s="272"/>
    </row>
    <row r="944" spans="67:67">
      <c r="BO944" s="272"/>
    </row>
    <row r="945" spans="67:67">
      <c r="BO945" s="272"/>
    </row>
    <row r="946" spans="67:67">
      <c r="BO946" s="272"/>
    </row>
    <row r="947" spans="67:67">
      <c r="BO947" s="272"/>
    </row>
    <row r="948" spans="67:67">
      <c r="BO948" s="272"/>
    </row>
    <row r="949" spans="67:67">
      <c r="BO949" s="272"/>
    </row>
    <row r="950" spans="67:67">
      <c r="BO950" s="272"/>
    </row>
    <row r="951" spans="67:67">
      <c r="BO951" s="272"/>
    </row>
    <row r="952" spans="67:67">
      <c r="BO952" s="272"/>
    </row>
    <row r="953" spans="67:67">
      <c r="BO953" s="272"/>
    </row>
    <row r="954" spans="67:67">
      <c r="BO954" s="272"/>
    </row>
    <row r="955" spans="67:67">
      <c r="BO955" s="272"/>
    </row>
    <row r="956" spans="67:67">
      <c r="BO956" s="272"/>
    </row>
    <row r="957" spans="67:67">
      <c r="BO957" s="272"/>
    </row>
    <row r="958" spans="67:67">
      <c r="BO958" s="272"/>
    </row>
    <row r="959" spans="67:67">
      <c r="BO959" s="272"/>
    </row>
    <row r="960" spans="67:67">
      <c r="BO960" s="272"/>
    </row>
    <row r="961" spans="67:67">
      <c r="BO961" s="272"/>
    </row>
    <row r="962" spans="67:67">
      <c r="BO962" s="272"/>
    </row>
    <row r="963" spans="67:67">
      <c r="BO963" s="272"/>
    </row>
    <row r="964" spans="67:67">
      <c r="BO964" s="272"/>
    </row>
    <row r="965" spans="67:67">
      <c r="BO965" s="272"/>
    </row>
    <row r="966" spans="67:67">
      <c r="BO966" s="272"/>
    </row>
    <row r="967" spans="67:67">
      <c r="BO967" s="272"/>
    </row>
    <row r="968" spans="67:67">
      <c r="BO968" s="272"/>
    </row>
    <row r="969" spans="67:67">
      <c r="BO969" s="272"/>
    </row>
    <row r="970" spans="67:67">
      <c r="BO970" s="272"/>
    </row>
    <row r="971" spans="67:67">
      <c r="BO971" s="272"/>
    </row>
    <row r="972" spans="67:67">
      <c r="BO972" s="272"/>
    </row>
    <row r="973" spans="67:67">
      <c r="BO973" s="272"/>
    </row>
    <row r="974" spans="67:67">
      <c r="BO974" s="272"/>
    </row>
    <row r="975" spans="67:67">
      <c r="BO975" s="272"/>
    </row>
    <row r="976" spans="67:67">
      <c r="BO976" s="272"/>
    </row>
    <row r="977" spans="67:67">
      <c r="BO977" s="272"/>
    </row>
    <row r="978" spans="67:67">
      <c r="BO978" s="272"/>
    </row>
    <row r="979" spans="67:67">
      <c r="BO979" s="272"/>
    </row>
    <row r="980" spans="67:67">
      <c r="BO980" s="272"/>
    </row>
    <row r="981" spans="67:67">
      <c r="BO981" s="272"/>
    </row>
    <row r="982" spans="67:67">
      <c r="BO982" s="272"/>
    </row>
    <row r="983" spans="67:67">
      <c r="BO983" s="272"/>
    </row>
    <row r="984" spans="67:67">
      <c r="BO984" s="272"/>
    </row>
    <row r="985" spans="67:67">
      <c r="BO985" s="272"/>
    </row>
    <row r="986" spans="67:67">
      <c r="BO986" s="272"/>
    </row>
    <row r="987" spans="67:67">
      <c r="BO987" s="272"/>
    </row>
    <row r="988" spans="67:67">
      <c r="BO988" s="272"/>
    </row>
    <row r="989" spans="67:67">
      <c r="BO989" s="272"/>
    </row>
    <row r="990" spans="67:67">
      <c r="BO990" s="272"/>
    </row>
    <row r="991" spans="67:67">
      <c r="BO991" s="272"/>
    </row>
    <row r="992" spans="67:67">
      <c r="BO992" s="272"/>
    </row>
    <row r="993" spans="67:67">
      <c r="BO993" s="272"/>
    </row>
    <row r="994" spans="67:67">
      <c r="BO994" s="272"/>
    </row>
    <row r="995" spans="67:67">
      <c r="BO995" s="272"/>
    </row>
    <row r="996" spans="67:67">
      <c r="BO996" s="272"/>
    </row>
    <row r="997" spans="67:67">
      <c r="BO997" s="272"/>
    </row>
    <row r="998" spans="67:67">
      <c r="BO998" s="272"/>
    </row>
    <row r="999" spans="67:67">
      <c r="BO999" s="272"/>
    </row>
    <row r="1000" spans="67:67">
      <c r="BO1000" s="272"/>
    </row>
    <row r="1001" spans="67:67">
      <c r="BO1001" s="272"/>
    </row>
    <row r="1002" spans="67:67">
      <c r="BO1002" s="272"/>
    </row>
    <row r="1003" spans="67:67">
      <c r="BO1003" s="272"/>
    </row>
    <row r="1004" spans="67:67">
      <c r="BO1004" s="272"/>
    </row>
    <row r="1005" spans="67:67">
      <c r="BO1005" s="272"/>
    </row>
    <row r="1006" spans="67:67">
      <c r="BO1006" s="272"/>
    </row>
    <row r="1007" spans="67:67">
      <c r="BO1007" s="272"/>
    </row>
    <row r="1008" spans="67:67">
      <c r="BO1008" s="272"/>
    </row>
    <row r="1009" spans="67:67">
      <c r="BO1009" s="272"/>
    </row>
    <row r="1010" spans="67:67">
      <c r="BO1010" s="272"/>
    </row>
    <row r="1011" spans="67:67">
      <c r="BO1011" s="272"/>
    </row>
    <row r="1012" spans="67:67">
      <c r="BO1012" s="272"/>
    </row>
    <row r="1013" spans="67:67">
      <c r="BO1013" s="272"/>
    </row>
    <row r="1014" spans="67:67">
      <c r="BO1014" s="272"/>
    </row>
    <row r="1015" spans="67:67">
      <c r="BO1015" s="272"/>
    </row>
    <row r="1016" spans="67:67">
      <c r="BO1016" s="272"/>
    </row>
    <row r="1017" spans="67:67">
      <c r="BO1017" s="272"/>
    </row>
    <row r="1018" spans="67:67">
      <c r="BO1018" s="272"/>
    </row>
    <row r="1019" spans="67:67">
      <c r="BO1019" s="272"/>
    </row>
    <row r="1020" spans="67:67">
      <c r="BO1020" s="272"/>
    </row>
    <row r="1021" spans="67:67">
      <c r="BO1021" s="272"/>
    </row>
    <row r="1022" spans="67:67">
      <c r="BO1022" s="272"/>
    </row>
    <row r="1023" spans="67:67">
      <c r="BO1023" s="272"/>
    </row>
    <row r="1024" spans="67:67">
      <c r="BO1024" s="272"/>
    </row>
    <row r="1025" spans="67:67">
      <c r="BO1025" s="272"/>
    </row>
    <row r="1026" spans="67:67">
      <c r="BO1026" s="272"/>
    </row>
    <row r="1027" spans="67:67">
      <c r="BO1027" s="272"/>
    </row>
    <row r="1028" spans="67:67">
      <c r="BO1028" s="272"/>
    </row>
    <row r="1029" spans="67:67">
      <c r="BO1029" s="272"/>
    </row>
    <row r="1030" spans="67:67">
      <c r="BO1030" s="272"/>
    </row>
    <row r="1031" spans="67:67">
      <c r="BO1031" s="272"/>
    </row>
    <row r="1032" spans="67:67">
      <c r="BO1032" s="272"/>
    </row>
    <row r="1033" spans="67:67">
      <c r="BO1033" s="272"/>
    </row>
    <row r="1034" spans="67:67">
      <c r="BO1034" s="272"/>
    </row>
    <row r="1035" spans="67:67">
      <c r="BO1035" s="272"/>
    </row>
    <row r="1036" spans="67:67">
      <c r="BO1036" s="272"/>
    </row>
    <row r="1037" spans="67:67">
      <c r="BO1037" s="272"/>
    </row>
    <row r="1038" spans="67:67">
      <c r="BO1038" s="272"/>
    </row>
    <row r="1039" spans="67:67">
      <c r="BO1039" s="272"/>
    </row>
    <row r="1040" spans="67:67">
      <c r="BO1040" s="272"/>
    </row>
    <row r="1041" spans="67:67">
      <c r="BO1041" s="272"/>
    </row>
    <row r="1042" spans="67:67">
      <c r="BO1042" s="272"/>
    </row>
    <row r="1043" spans="67:67">
      <c r="BO1043" s="272"/>
    </row>
    <row r="1044" spans="67:67">
      <c r="BO1044" s="272"/>
    </row>
    <row r="1045" spans="67:67">
      <c r="BO1045" s="272"/>
    </row>
    <row r="1046" spans="67:67">
      <c r="BO1046" s="272"/>
    </row>
    <row r="1047" spans="67:67">
      <c r="BO1047" s="272"/>
    </row>
    <row r="1048" spans="67:67">
      <c r="BO1048" s="272"/>
    </row>
    <row r="1049" spans="67:67">
      <c r="BO1049" s="272"/>
    </row>
    <row r="1050" spans="67:67">
      <c r="BO1050" s="272"/>
    </row>
    <row r="1051" spans="67:67">
      <c r="BO1051" s="272"/>
    </row>
    <row r="1052" spans="67:67">
      <c r="BO1052" s="272"/>
    </row>
    <row r="1053" spans="67:67">
      <c r="BO1053" s="272"/>
    </row>
    <row r="1054" spans="67:67">
      <c r="BO1054" s="272"/>
    </row>
    <row r="1055" spans="67:67">
      <c r="BO1055" s="272"/>
    </row>
    <row r="1056" spans="67:67">
      <c r="BO1056" s="272"/>
    </row>
    <row r="1057" spans="67:67">
      <c r="BO1057" s="272"/>
    </row>
    <row r="1058" spans="67:67">
      <c r="BO1058" s="272"/>
    </row>
    <row r="1059" spans="67:67">
      <c r="BO1059" s="272"/>
    </row>
    <row r="1060" spans="67:67">
      <c r="BO1060" s="272"/>
    </row>
    <row r="1061" spans="67:67">
      <c r="BO1061" s="272"/>
    </row>
    <row r="1062" spans="67:67">
      <c r="BO1062" s="272"/>
    </row>
    <row r="1063" spans="67:67">
      <c r="BO1063" s="272"/>
    </row>
    <row r="1064" spans="67:67">
      <c r="BO1064" s="272"/>
    </row>
    <row r="1065" spans="67:67">
      <c r="BO1065" s="272"/>
    </row>
    <row r="1066" spans="67:67">
      <c r="BO1066" s="272"/>
    </row>
    <row r="1067" spans="67:67">
      <c r="BO1067" s="272"/>
    </row>
    <row r="1068" spans="67:67">
      <c r="BO1068" s="272"/>
    </row>
    <row r="1069" spans="67:67">
      <c r="BO1069" s="272"/>
    </row>
    <row r="1070" spans="67:67">
      <c r="BO1070" s="272"/>
    </row>
    <row r="1071" spans="67:67">
      <c r="BO1071" s="272"/>
    </row>
    <row r="1072" spans="67:67">
      <c r="BO1072" s="272"/>
    </row>
    <row r="1073" spans="67:67">
      <c r="BO1073" s="272"/>
    </row>
    <row r="1074" spans="67:67">
      <c r="BO1074" s="272"/>
    </row>
    <row r="1075" spans="67:67">
      <c r="BO1075" s="272"/>
    </row>
    <row r="1076" spans="67:67">
      <c r="BO1076" s="272"/>
    </row>
    <row r="1077" spans="67:67">
      <c r="BO1077" s="272"/>
    </row>
    <row r="1078" spans="67:67">
      <c r="BO1078" s="272"/>
    </row>
    <row r="1079" spans="67:67">
      <c r="BO1079" s="272"/>
    </row>
    <row r="1080" spans="67:67">
      <c r="BO1080" s="272"/>
    </row>
    <row r="1081" spans="67:67">
      <c r="BO1081" s="272"/>
    </row>
    <row r="1082" spans="67:67">
      <c r="BO1082" s="272"/>
    </row>
    <row r="1083" spans="67:67">
      <c r="BO1083" s="272"/>
    </row>
    <row r="1084" spans="67:67">
      <c r="BO1084" s="272"/>
    </row>
    <row r="1085" spans="67:67">
      <c r="BO1085" s="272"/>
    </row>
    <row r="1086" spans="67:67">
      <c r="BO1086" s="272"/>
    </row>
    <row r="1087" spans="67:67">
      <c r="BO1087" s="272"/>
    </row>
    <row r="1088" spans="67:67">
      <c r="BO1088" s="272"/>
    </row>
    <row r="1089" spans="67:67">
      <c r="BO1089" s="272"/>
    </row>
    <row r="1090" spans="67:67">
      <c r="BO1090" s="272"/>
    </row>
    <row r="1091" spans="67:67">
      <c r="BO1091" s="272"/>
    </row>
    <row r="1092" spans="67:67">
      <c r="BO1092" s="272"/>
    </row>
    <row r="1093" spans="67:67">
      <c r="BO1093" s="272"/>
    </row>
    <row r="1094" spans="67:67">
      <c r="BO1094" s="272"/>
    </row>
    <row r="1095" spans="67:67">
      <c r="BO1095" s="272"/>
    </row>
    <row r="1096" spans="67:67">
      <c r="BO1096" s="272"/>
    </row>
    <row r="1097" spans="67:67">
      <c r="BO1097" s="272"/>
    </row>
    <row r="1098" spans="67:67">
      <c r="BO1098" s="272"/>
    </row>
    <row r="1099" spans="67:67">
      <c r="BO1099" s="272"/>
    </row>
    <row r="1100" spans="67:67">
      <c r="BO1100" s="272"/>
    </row>
    <row r="1101" spans="67:67">
      <c r="BO1101" s="272"/>
    </row>
    <row r="1102" spans="67:67">
      <c r="BO1102" s="272"/>
    </row>
    <row r="1103" spans="67:67">
      <c r="BO1103" s="272"/>
    </row>
    <row r="1104" spans="67:67">
      <c r="BO1104" s="272"/>
    </row>
    <row r="1105" spans="67:67">
      <c r="BO1105" s="272"/>
    </row>
    <row r="1106" spans="67:67">
      <c r="BO1106" s="272"/>
    </row>
    <row r="1107" spans="67:67">
      <c r="BO1107" s="272"/>
    </row>
    <row r="1108" spans="67:67">
      <c r="BO1108" s="272"/>
    </row>
    <row r="1109" spans="67:67">
      <c r="BO1109" s="272"/>
    </row>
    <row r="1110" spans="67:67">
      <c r="BO1110" s="272"/>
    </row>
    <row r="1111" spans="67:67">
      <c r="BO1111" s="272"/>
    </row>
    <row r="1112" spans="67:67">
      <c r="BO1112" s="272"/>
    </row>
    <row r="1113" spans="67:67">
      <c r="BO1113" s="272"/>
    </row>
    <row r="1114" spans="67:67">
      <c r="BO1114" s="272"/>
    </row>
    <row r="1115" spans="67:67">
      <c r="BO1115" s="272"/>
    </row>
    <row r="1116" spans="67:67">
      <c r="BO1116" s="272"/>
    </row>
    <row r="1117" spans="67:67">
      <c r="BO1117" s="272"/>
    </row>
    <row r="1118" spans="67:67">
      <c r="BO1118" s="272"/>
    </row>
    <row r="1119" spans="67:67">
      <c r="BO1119" s="272"/>
    </row>
    <row r="1120" spans="67:67">
      <c r="BO1120" s="272"/>
    </row>
    <row r="1121" spans="67:67">
      <c r="BO1121" s="272"/>
    </row>
    <row r="1122" spans="67:67">
      <c r="BO1122" s="272"/>
    </row>
    <row r="1123" spans="67:67">
      <c r="BO1123" s="272"/>
    </row>
    <row r="1124" spans="67:67">
      <c r="BO1124" s="272"/>
    </row>
    <row r="1125" spans="67:67">
      <c r="BO1125" s="272"/>
    </row>
    <row r="1126" spans="67:67">
      <c r="BO1126" s="272"/>
    </row>
    <row r="1127" spans="67:67">
      <c r="BO1127" s="272"/>
    </row>
    <row r="1128" spans="67:67">
      <c r="BO1128" s="272"/>
    </row>
    <row r="1129" spans="67:67">
      <c r="BO1129" s="272"/>
    </row>
    <row r="1130" spans="67:67">
      <c r="BO1130" s="272"/>
    </row>
    <row r="1131" spans="67:67">
      <c r="BO1131" s="272"/>
    </row>
    <row r="1132" spans="67:67">
      <c r="BO1132" s="272"/>
    </row>
    <row r="1133" spans="67:67">
      <c r="BO1133" s="272"/>
    </row>
    <row r="1134" spans="67:67">
      <c r="BO1134" s="272"/>
    </row>
    <row r="1135" spans="67:67">
      <c r="BO1135" s="272"/>
    </row>
    <row r="1136" spans="67:67">
      <c r="BO1136" s="272"/>
    </row>
    <row r="1137" spans="67:67">
      <c r="BO1137" s="272"/>
    </row>
    <row r="1138" spans="67:67">
      <c r="BO1138" s="272"/>
    </row>
    <row r="1139" spans="67:67">
      <c r="BO1139" s="272"/>
    </row>
    <row r="1140" spans="67:67">
      <c r="BO1140" s="272"/>
    </row>
    <row r="1141" spans="67:67">
      <c r="BO1141" s="272"/>
    </row>
    <row r="1142" spans="67:67">
      <c r="BO1142" s="272"/>
    </row>
    <row r="1143" spans="67:67">
      <c r="BO1143" s="272"/>
    </row>
    <row r="1144" spans="67:67">
      <c r="BO1144" s="272"/>
    </row>
    <row r="1145" spans="67:67">
      <c r="BO1145" s="272"/>
    </row>
    <row r="1146" spans="67:67">
      <c r="BO1146" s="272"/>
    </row>
    <row r="1147" spans="67:67">
      <c r="BO1147" s="272"/>
    </row>
    <row r="1148" spans="67:67">
      <c r="BO1148" s="272"/>
    </row>
    <row r="1149" spans="67:67">
      <c r="BO1149" s="272"/>
    </row>
    <row r="1150" spans="67:67">
      <c r="BO1150" s="272"/>
    </row>
    <row r="1151" spans="67:67">
      <c r="BO1151" s="272"/>
    </row>
    <row r="1152" spans="67:67">
      <c r="BO1152" s="272"/>
    </row>
    <row r="1153" spans="67:67">
      <c r="BO1153" s="272"/>
    </row>
    <row r="1154" spans="67:67">
      <c r="BO1154" s="272"/>
    </row>
    <row r="1155" spans="67:67">
      <c r="BO1155" s="272"/>
    </row>
    <row r="1156" spans="67:67">
      <c r="BO1156" s="272"/>
    </row>
    <row r="1157" spans="67:67">
      <c r="BO1157" s="272"/>
    </row>
    <row r="1158" spans="67:67">
      <c r="BO1158" s="272"/>
    </row>
    <row r="1159" spans="67:67">
      <c r="BO1159" s="272"/>
    </row>
    <row r="1160" spans="67:67">
      <c r="BO1160" s="272"/>
    </row>
    <row r="1161" spans="67:67">
      <c r="BO1161" s="272"/>
    </row>
    <row r="1162" spans="67:67">
      <c r="BO1162" s="272"/>
    </row>
    <row r="1163" spans="67:67">
      <c r="BO1163" s="272"/>
    </row>
    <row r="1164" spans="67:67">
      <c r="BO1164" s="272"/>
    </row>
    <row r="1165" spans="67:67">
      <c r="BO1165" s="272"/>
    </row>
    <row r="1166" spans="67:67">
      <c r="BO1166" s="272"/>
    </row>
    <row r="1167" spans="67:67">
      <c r="BO1167" s="272"/>
    </row>
    <row r="1168" spans="67:67">
      <c r="BO1168" s="272"/>
    </row>
    <row r="1169" spans="67:67">
      <c r="BO1169" s="272"/>
    </row>
    <row r="1170" spans="67:67">
      <c r="BO1170" s="272"/>
    </row>
    <row r="1171" spans="67:67">
      <c r="BO1171" s="272"/>
    </row>
    <row r="1172" spans="67:67">
      <c r="BO1172" s="272"/>
    </row>
    <row r="1173" spans="67:67">
      <c r="BO1173" s="272"/>
    </row>
    <row r="1174" spans="67:67">
      <c r="BO1174" s="272"/>
    </row>
    <row r="1175" spans="67:67">
      <c r="BO1175" s="272"/>
    </row>
    <row r="1176" spans="67:67">
      <c r="BO1176" s="272"/>
    </row>
    <row r="1177" spans="67:67">
      <c r="BO1177" s="272"/>
    </row>
    <row r="1178" spans="67:67">
      <c r="BO1178" s="272"/>
    </row>
    <row r="1179" spans="67:67">
      <c r="BO1179" s="272"/>
    </row>
    <row r="1180" spans="67:67">
      <c r="BO1180" s="272"/>
    </row>
    <row r="1181" spans="67:67">
      <c r="BO1181" s="272"/>
    </row>
    <row r="1182" spans="67:67">
      <c r="BO1182" s="272"/>
    </row>
    <row r="1183" spans="67:67">
      <c r="BO1183" s="272"/>
    </row>
    <row r="1184" spans="67:67">
      <c r="BO1184" s="272"/>
    </row>
    <row r="1185" spans="67:67">
      <c r="BO1185" s="272"/>
    </row>
    <row r="1186" spans="67:67">
      <c r="BO1186" s="272"/>
    </row>
    <row r="1187" spans="67:67">
      <c r="BO1187" s="272"/>
    </row>
    <row r="1188" spans="67:67">
      <c r="BO1188" s="272"/>
    </row>
    <row r="1189" spans="67:67">
      <c r="BO1189" s="272"/>
    </row>
    <row r="1190" spans="67:67">
      <c r="BO1190" s="272"/>
    </row>
    <row r="1191" spans="67:67">
      <c r="BO1191" s="272"/>
    </row>
    <row r="1192" spans="67:67">
      <c r="BO1192" s="272"/>
    </row>
    <row r="1193" spans="67:67">
      <c r="BO1193" s="272"/>
    </row>
    <row r="1194" spans="67:67">
      <c r="BO1194" s="272"/>
    </row>
    <row r="1195" spans="67:67">
      <c r="BO1195" s="272"/>
    </row>
    <row r="1196" spans="67:67">
      <c r="BO1196" s="272"/>
    </row>
    <row r="1197" spans="67:67">
      <c r="BO1197" s="272"/>
    </row>
    <row r="1198" spans="67:67">
      <c r="BO1198" s="272"/>
    </row>
    <row r="1199" spans="67:67">
      <c r="BO1199" s="272"/>
    </row>
    <row r="1200" spans="67:67">
      <c r="BO1200" s="272"/>
    </row>
    <row r="1201" spans="67:67">
      <c r="BO1201" s="272"/>
    </row>
    <row r="1202" spans="67:67">
      <c r="BO1202" s="272"/>
    </row>
    <row r="1203" spans="67:67">
      <c r="BO1203" s="272"/>
    </row>
    <row r="1204" spans="67:67">
      <c r="BO1204" s="272"/>
    </row>
    <row r="1205" spans="67:67">
      <c r="BO1205" s="272"/>
    </row>
    <row r="1206" spans="67:67">
      <c r="BO1206" s="272"/>
    </row>
    <row r="1207" spans="67:67">
      <c r="BO1207" s="272"/>
    </row>
    <row r="1208" spans="67:67">
      <c r="BO1208" s="272"/>
    </row>
    <row r="1209" spans="67:67">
      <c r="BO1209" s="272"/>
    </row>
    <row r="1210" spans="67:67">
      <c r="BO1210" s="272"/>
    </row>
    <row r="1211" spans="67:67">
      <c r="BO1211" s="272"/>
    </row>
    <row r="1212" spans="67:67">
      <c r="BO1212" s="272"/>
    </row>
    <row r="1213" spans="67:67">
      <c r="BO1213" s="272"/>
    </row>
    <row r="1214" spans="67:67">
      <c r="BO1214" s="272"/>
    </row>
    <row r="1215" spans="67:67">
      <c r="BO1215" s="272"/>
    </row>
    <row r="1216" spans="67:67">
      <c r="BO1216" s="272"/>
    </row>
    <row r="1217" spans="67:67">
      <c r="BO1217" s="272"/>
    </row>
    <row r="1218" spans="67:67">
      <c r="BO1218" s="272"/>
    </row>
    <row r="1219" spans="67:67">
      <c r="BO1219" s="272"/>
    </row>
    <row r="1220" spans="67:67">
      <c r="BO1220" s="272"/>
    </row>
    <row r="1221" spans="67:67">
      <c r="BO1221" s="272"/>
    </row>
    <row r="1222" spans="67:67">
      <c r="BO1222" s="272"/>
    </row>
    <row r="1223" spans="67:67">
      <c r="BO1223" s="272"/>
    </row>
    <row r="1224" spans="67:67">
      <c r="BO1224" s="272"/>
    </row>
    <row r="1225" spans="67:67">
      <c r="BO1225" s="272"/>
    </row>
    <row r="1226" spans="67:67">
      <c r="BO1226" s="272"/>
    </row>
    <row r="1227" spans="67:67">
      <c r="BO1227" s="272"/>
    </row>
    <row r="1228" spans="67:67">
      <c r="BO1228" s="272"/>
    </row>
    <row r="1229" spans="67:67">
      <c r="BO1229" s="272"/>
    </row>
    <row r="1230" spans="67:67">
      <c r="BO1230" s="272"/>
    </row>
    <row r="1231" spans="67:67">
      <c r="BO1231" s="272"/>
    </row>
    <row r="1232" spans="67:67">
      <c r="BO1232" s="272"/>
    </row>
    <row r="1233" spans="67:67">
      <c r="BO1233" s="272"/>
    </row>
    <row r="1234" spans="67:67">
      <c r="BO1234" s="272"/>
    </row>
    <row r="1235" spans="67:67">
      <c r="BO1235" s="272"/>
    </row>
    <row r="1236" spans="67:67">
      <c r="BO1236" s="272"/>
    </row>
    <row r="1237" spans="67:67">
      <c r="BO1237" s="272"/>
    </row>
    <row r="1238" spans="67:67">
      <c r="BO1238" s="272"/>
    </row>
    <row r="1239" spans="67:67">
      <c r="BO1239" s="272"/>
    </row>
    <row r="1240" spans="67:67">
      <c r="BO1240" s="272"/>
    </row>
    <row r="1241" spans="67:67">
      <c r="BO1241" s="272"/>
    </row>
    <row r="1242" spans="67:67">
      <c r="BO1242" s="272"/>
    </row>
    <row r="1243" spans="67:67">
      <c r="BO1243" s="272"/>
    </row>
    <row r="1244" spans="67:67">
      <c r="BO1244" s="272"/>
    </row>
    <row r="1245" spans="67:67">
      <c r="BO1245" s="272"/>
    </row>
    <row r="1246" spans="67:67">
      <c r="BO1246" s="272"/>
    </row>
    <row r="1247" spans="67:67">
      <c r="BO1247" s="272"/>
    </row>
    <row r="1248" spans="67:67">
      <c r="BO1248" s="272"/>
    </row>
    <row r="1249" spans="67:67">
      <c r="BO1249" s="272"/>
    </row>
    <row r="1250" spans="67:67">
      <c r="BO1250" s="272"/>
    </row>
    <row r="1251" spans="67:67">
      <c r="BO1251" s="272"/>
    </row>
    <row r="1252" spans="67:67">
      <c r="BO1252" s="272"/>
    </row>
    <row r="1253" spans="67:67">
      <c r="BO1253" s="272"/>
    </row>
    <row r="1254" spans="67:67">
      <c r="BO1254" s="272"/>
    </row>
    <row r="1255" spans="67:67">
      <c r="BO1255" s="272"/>
    </row>
    <row r="1256" spans="67:67">
      <c r="BO1256" s="272"/>
    </row>
    <row r="1257" spans="67:67">
      <c r="BO1257" s="272"/>
    </row>
    <row r="1258" spans="67:67">
      <c r="BO1258" s="272"/>
    </row>
    <row r="1259" spans="67:67">
      <c r="BO1259" s="272"/>
    </row>
    <row r="1260" spans="67:67">
      <c r="BO1260" s="272"/>
    </row>
    <row r="1261" spans="67:67">
      <c r="BO1261" s="272"/>
    </row>
    <row r="1262" spans="67:67">
      <c r="BO1262" s="272"/>
    </row>
    <row r="1263" spans="67:67">
      <c r="BO1263" s="272"/>
    </row>
    <row r="1264" spans="67:67">
      <c r="BO1264" s="272"/>
    </row>
    <row r="1265" spans="67:67">
      <c r="BO1265" s="272"/>
    </row>
    <row r="1266" spans="67:67">
      <c r="BO1266" s="272"/>
    </row>
    <row r="1267" spans="67:67">
      <c r="BO1267" s="272"/>
    </row>
    <row r="1268" spans="67:67">
      <c r="BO1268" s="272"/>
    </row>
    <row r="1269" spans="67:67">
      <c r="BO1269" s="272"/>
    </row>
    <row r="1270" spans="67:67">
      <c r="BO1270" s="272"/>
    </row>
    <row r="1271" spans="67:67">
      <c r="BO1271" s="272"/>
    </row>
    <row r="1272" spans="67:67">
      <c r="BO1272" s="272"/>
    </row>
    <row r="1273" spans="67:67">
      <c r="BO1273" s="272"/>
    </row>
    <row r="1274" spans="67:67">
      <c r="BO1274" s="272"/>
    </row>
    <row r="1275" spans="67:67">
      <c r="BO1275" s="272"/>
    </row>
    <row r="1276" spans="67:67">
      <c r="BO1276" s="272"/>
    </row>
    <row r="1277" spans="67:67">
      <c r="BO1277" s="272"/>
    </row>
    <row r="1278" spans="67:67">
      <c r="BO1278" s="272"/>
    </row>
    <row r="1279" spans="67:67">
      <c r="BO1279" s="272"/>
    </row>
    <row r="1280" spans="67:67">
      <c r="BO1280" s="272"/>
    </row>
    <row r="1281" spans="67:67">
      <c r="BO1281" s="272"/>
    </row>
    <row r="1282" spans="67:67">
      <c r="BO1282" s="272"/>
    </row>
    <row r="1283" spans="67:67">
      <c r="BO1283" s="272"/>
    </row>
    <row r="1284" spans="67:67">
      <c r="BO1284" s="272"/>
    </row>
    <row r="1285" spans="67:67">
      <c r="BO1285" s="272"/>
    </row>
    <row r="1286" spans="67:67">
      <c r="BO1286" s="272"/>
    </row>
    <row r="1287" spans="67:67">
      <c r="BO1287" s="272"/>
    </row>
    <row r="1288" spans="67:67">
      <c r="BO1288" s="272"/>
    </row>
    <row r="1289" spans="67:67">
      <c r="BO1289" s="272"/>
    </row>
    <row r="1290" spans="67:67">
      <c r="BO1290" s="272"/>
    </row>
    <row r="1291" spans="67:67">
      <c r="BO1291" s="272"/>
    </row>
    <row r="1292" spans="67:67">
      <c r="BO1292" s="272"/>
    </row>
    <row r="1293" spans="67:67">
      <c r="BO1293" s="272"/>
    </row>
    <row r="1294" spans="67:67">
      <c r="BO1294" s="272"/>
    </row>
    <row r="1295" spans="67:67">
      <c r="BO1295" s="272"/>
    </row>
    <row r="1296" spans="67:67">
      <c r="BO1296" s="272"/>
    </row>
    <row r="1297" spans="67:67">
      <c r="BO1297" s="272"/>
    </row>
    <row r="1298" spans="67:67">
      <c r="BO1298" s="272"/>
    </row>
    <row r="1299" spans="67:67">
      <c r="BO1299" s="272"/>
    </row>
    <row r="1300" spans="67:67">
      <c r="BO1300" s="272"/>
    </row>
    <row r="1301" spans="67:67">
      <c r="BO1301" s="272"/>
    </row>
    <row r="1302" spans="67:67">
      <c r="BO1302" s="272"/>
    </row>
    <row r="1303" spans="67:67">
      <c r="BO1303" s="272"/>
    </row>
    <row r="1304" spans="67:67">
      <c r="BO1304" s="272"/>
    </row>
    <row r="1305" spans="67:67">
      <c r="BO1305" s="272"/>
    </row>
    <row r="1306" spans="67:67">
      <c r="BO1306" s="272"/>
    </row>
    <row r="1307" spans="67:67">
      <c r="BO1307" s="272"/>
    </row>
    <row r="1308" spans="67:67">
      <c r="BO1308" s="272"/>
    </row>
    <row r="1309" spans="67:67">
      <c r="BO1309" s="272"/>
    </row>
    <row r="1310" spans="67:67">
      <c r="BO1310" s="272"/>
    </row>
    <row r="1311" spans="67:67">
      <c r="BO1311" s="272"/>
    </row>
    <row r="1312" spans="67:67">
      <c r="BO1312" s="272"/>
    </row>
    <row r="1313" spans="67:67">
      <c r="BO1313" s="272"/>
    </row>
    <row r="1314" spans="67:67">
      <c r="BO1314" s="272"/>
    </row>
    <row r="1315" spans="67:67">
      <c r="BO1315" s="272"/>
    </row>
    <row r="1316" spans="67:67">
      <c r="BO1316" s="272"/>
    </row>
    <row r="1317" spans="67:67">
      <c r="BO1317" s="272"/>
    </row>
    <row r="1318" spans="67:67">
      <c r="BO1318" s="272"/>
    </row>
    <row r="1319" spans="67:67">
      <c r="BO1319" s="272"/>
    </row>
    <row r="1320" spans="67:67">
      <c r="BO1320" s="272"/>
    </row>
    <row r="1321" spans="67:67">
      <c r="BO1321" s="272"/>
    </row>
    <row r="1322" spans="67:67">
      <c r="BO1322" s="272"/>
    </row>
    <row r="1323" spans="67:67">
      <c r="BO1323" s="272"/>
    </row>
    <row r="1324" spans="67:67">
      <c r="BO1324" s="272"/>
    </row>
    <row r="1325" spans="67:67">
      <c r="BO1325" s="272"/>
    </row>
    <row r="1326" spans="67:67">
      <c r="BO1326" s="272"/>
    </row>
    <row r="1327" spans="67:67">
      <c r="BO1327" s="272"/>
    </row>
    <row r="1328" spans="67:67">
      <c r="BO1328" s="272"/>
    </row>
    <row r="1329" spans="67:67">
      <c r="BO1329" s="272"/>
    </row>
  </sheetData>
  <mergeCells count="104">
    <mergeCell ref="BR12:BR19"/>
    <mergeCell ref="BS12:BS19"/>
    <mergeCell ref="A55:BN55"/>
    <mergeCell ref="A64:BN64"/>
    <mergeCell ref="A69:BN69"/>
    <mergeCell ref="BJ11:BJ12"/>
    <mergeCell ref="BK11:BK12"/>
    <mergeCell ref="BL11:BL12"/>
    <mergeCell ref="A46:BN46"/>
    <mergeCell ref="BH11:BH12"/>
    <mergeCell ref="BI11:BI12"/>
    <mergeCell ref="AV11:AV12"/>
    <mergeCell ref="B107:C107"/>
    <mergeCell ref="A76:BN76"/>
    <mergeCell ref="A80:BN80"/>
    <mergeCell ref="BN11:BN12"/>
    <mergeCell ref="A14:BN14"/>
    <mergeCell ref="A19:BN19"/>
    <mergeCell ref="A33:BN33"/>
    <mergeCell ref="BF11:BF12"/>
    <mergeCell ref="BG11:BG12"/>
    <mergeCell ref="AR11:AR12"/>
    <mergeCell ref="AY11:AY12"/>
    <mergeCell ref="AL11:AL12"/>
    <mergeCell ref="AM11:AM12"/>
    <mergeCell ref="AN11:AN12"/>
    <mergeCell ref="AO11:AO12"/>
    <mergeCell ref="AP11:AP12"/>
    <mergeCell ref="AQ11:AQ12"/>
    <mergeCell ref="AW11:AW12"/>
    <mergeCell ref="AX11:AX12"/>
    <mergeCell ref="AU11:AU12"/>
    <mergeCell ref="AF11:AF12"/>
    <mergeCell ref="AG11:AG12"/>
    <mergeCell ref="AH11:AH12"/>
    <mergeCell ref="AI11:AI12"/>
    <mergeCell ref="AS11:AS12"/>
    <mergeCell ref="AT11:AT12"/>
    <mergeCell ref="AA11:AA12"/>
    <mergeCell ref="AB11:AB12"/>
    <mergeCell ref="AC11:AC12"/>
    <mergeCell ref="AD11:AD12"/>
    <mergeCell ref="AE11:AE12"/>
    <mergeCell ref="M11:M12"/>
    <mergeCell ref="N11:N12"/>
    <mergeCell ref="O11:O12"/>
    <mergeCell ref="P11:P12"/>
    <mergeCell ref="Q11:Q12"/>
    <mergeCell ref="I11:I12"/>
    <mergeCell ref="J11:J12"/>
    <mergeCell ref="BD11:BD12"/>
    <mergeCell ref="X11:X12"/>
    <mergeCell ref="Y11:Y12"/>
    <mergeCell ref="BB11:BB12"/>
    <mergeCell ref="BC11:BC12"/>
    <mergeCell ref="V11:V12"/>
    <mergeCell ref="W11:W12"/>
    <mergeCell ref="Z11:Z12"/>
    <mergeCell ref="K11:K12"/>
    <mergeCell ref="L11:L12"/>
    <mergeCell ref="AG8:AJ8"/>
    <mergeCell ref="AK8:AO10"/>
    <mergeCell ref="R11:R12"/>
    <mergeCell ref="S11:S12"/>
    <mergeCell ref="T11:T12"/>
    <mergeCell ref="U11:U12"/>
    <mergeCell ref="AJ11:AJ12"/>
    <mergeCell ref="AK11:AK12"/>
    <mergeCell ref="BJ8:BN10"/>
    <mergeCell ref="BO8:BO12"/>
    <mergeCell ref="AZ9:BD9"/>
    <mergeCell ref="BE9:BI9"/>
    <mergeCell ref="AZ11:AZ12"/>
    <mergeCell ref="BA11:BA12"/>
    <mergeCell ref="AZ8:BD8"/>
    <mergeCell ref="BE8:BI8"/>
    <mergeCell ref="BE11:BE12"/>
    <mergeCell ref="BM11:BM12"/>
    <mergeCell ref="B105:BE105"/>
    <mergeCell ref="B106:BE106"/>
    <mergeCell ref="B104:BD104"/>
    <mergeCell ref="I8:M10"/>
    <mergeCell ref="N8:R10"/>
    <mergeCell ref="S8:W10"/>
    <mergeCell ref="AP8:AT10"/>
    <mergeCell ref="AU8:AY10"/>
    <mergeCell ref="X8:AB10"/>
    <mergeCell ref="AC8:AF8"/>
    <mergeCell ref="A7:H7"/>
    <mergeCell ref="A8:A12"/>
    <mergeCell ref="B8:B12"/>
    <mergeCell ref="C8:C12"/>
    <mergeCell ref="D8:H10"/>
    <mergeCell ref="H11:H12"/>
    <mergeCell ref="D11:D12"/>
    <mergeCell ref="E11:E12"/>
    <mergeCell ref="F11:F12"/>
    <mergeCell ref="G11:G12"/>
    <mergeCell ref="A5:BI5"/>
    <mergeCell ref="A6:BI6"/>
    <mergeCell ref="A1:H1"/>
    <mergeCell ref="A2:H2"/>
    <mergeCell ref="A4:D4"/>
    <mergeCell ref="F4:G4"/>
  </mergeCells>
  <phoneticPr fontId="2" type="noConversion"/>
  <pageMargins left="0.39370078740157483" right="0.2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Пересчет ССР 2012-2013 без коэф</vt:lpstr>
      <vt:lpstr>Лист1</vt:lpstr>
      <vt:lpstr>'Пересчет ССР 2012-2013 без коэф'!Область_печати</vt:lpstr>
    </vt:vector>
  </TitlesOfParts>
  <Company>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Lustin</dc:creator>
  <cp:lastModifiedBy>User</cp:lastModifiedBy>
  <cp:lastPrinted>2013-09-11T06:35:54Z</cp:lastPrinted>
  <dcterms:created xsi:type="dcterms:W3CDTF">2011-01-17T15:02:31Z</dcterms:created>
  <dcterms:modified xsi:type="dcterms:W3CDTF">2013-09-24T05:49:32Z</dcterms:modified>
</cp:coreProperties>
</file>